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<sst xmlns="http://schemas.openxmlformats.org/spreadsheetml/2006/main" count="204" uniqueCount="98">
  <si>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26/01/2005       12:36:47</t>
  </si>
  <si>
    <t>LISSNER</t>
  </si>
  <si>
    <t>HCMQAP475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</si>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</sst>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7290888"/>
        <c:axId val="65617993"/>
      </c:lineChart>
      <c:catAx>
        <c:axId val="72908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617993"/>
        <c:crosses val="autoZero"/>
        <c:auto val="1"/>
        <c:lblOffset val="100"/>
        <c:noMultiLvlLbl val="0"/>
      </c:catAx>
      <c:valAx>
        <c:axId val="65617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29088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-0.00227</v>
      </c>
      <c r="C4" s="12">
        <v>-0.003765</v>
      </c>
      <c r="D4" s="12">
        <v>-0.003763</v>
      </c>
      <c r="E4" s="12">
        <v>-0.003765</v>
      </c>
      <c r="F4" s="24">
        <v>-0.002084</v>
      </c>
      <c r="G4" s="34">
        <v>-0.011734</v>
      </c>
    </row>
    <row r="5" spans="1:7" ht="12.75" thickBot="1">
      <c r="A5" s="44" t="s">
        <v>13</v>
      </c>
      <c r="B5" s="45">
        <v>-2.656817</v>
      </c>
      <c r="C5" s="46">
        <v>-1.837052</v>
      </c>
      <c r="D5" s="46">
        <v>1.660092</v>
      </c>
      <c r="E5" s="46">
        <v>1.655402</v>
      </c>
      <c r="F5" s="47">
        <v>0.226335</v>
      </c>
      <c r="G5" s="48">
        <v>8.505396</v>
      </c>
    </row>
    <row r="6" spans="1:7" ht="12.75" thickTop="1">
      <c r="A6" s="6" t="s">
        <v>14</v>
      </c>
      <c r="B6" s="39">
        <v>-23.4156</v>
      </c>
      <c r="C6" s="40">
        <v>174.658</v>
      </c>
      <c r="D6" s="40">
        <v>-44.43866</v>
      </c>
      <c r="E6" s="40">
        <v>-57.15381</v>
      </c>
      <c r="F6" s="41">
        <v>-106.556</v>
      </c>
      <c r="G6" s="42">
        <v>0.004112231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-2.00642</v>
      </c>
      <c r="C8" s="13">
        <v>0.5374153</v>
      </c>
      <c r="D8" s="13">
        <v>1.882666</v>
      </c>
      <c r="E8" s="13">
        <v>2.697743</v>
      </c>
      <c r="F8" s="25">
        <v>-2.674555</v>
      </c>
      <c r="G8" s="35">
        <v>0.5838531</v>
      </c>
    </row>
    <row r="9" spans="1:7" ht="12">
      <c r="A9" s="20" t="s">
        <v>17</v>
      </c>
      <c r="B9" s="29">
        <v>0.04061541</v>
      </c>
      <c r="C9" s="13">
        <v>0.4349004</v>
      </c>
      <c r="D9" s="13">
        <v>1.027676</v>
      </c>
      <c r="E9" s="13">
        <v>0.2461698</v>
      </c>
      <c r="F9" s="25">
        <v>-2.835952</v>
      </c>
      <c r="G9" s="35">
        <v>0.03926547</v>
      </c>
    </row>
    <row r="10" spans="1:7" ht="12">
      <c r="A10" s="20" t="s">
        <v>18</v>
      </c>
      <c r="B10" s="29">
        <v>0.4635684</v>
      </c>
      <c r="C10" s="13">
        <v>0.6857066</v>
      </c>
      <c r="D10" s="13">
        <v>0.09066579</v>
      </c>
      <c r="E10" s="13">
        <v>-0.2080093</v>
      </c>
      <c r="F10" s="25">
        <v>-1.172942</v>
      </c>
      <c r="G10" s="35">
        <v>0.04783302</v>
      </c>
    </row>
    <row r="11" spans="1:7" ht="12">
      <c r="A11" s="21" t="s">
        <v>19</v>
      </c>
      <c r="B11" s="31">
        <v>2.743587</v>
      </c>
      <c r="C11" s="15">
        <v>1.308474</v>
      </c>
      <c r="D11" s="15">
        <v>2.108817</v>
      </c>
      <c r="E11" s="15">
        <v>1.218207</v>
      </c>
      <c r="F11" s="27">
        <v>13.6015</v>
      </c>
      <c r="G11" s="37">
        <v>3.324522</v>
      </c>
    </row>
    <row r="12" spans="1:7" ht="12">
      <c r="A12" s="20" t="s">
        <v>20</v>
      </c>
      <c r="B12" s="29">
        <v>0.01977415</v>
      </c>
      <c r="C12" s="13">
        <v>0.009132474</v>
      </c>
      <c r="D12" s="13">
        <v>-0.1908622</v>
      </c>
      <c r="E12" s="13">
        <v>-0.008069662</v>
      </c>
      <c r="F12" s="25">
        <v>0.1185068</v>
      </c>
      <c r="G12" s="35">
        <v>-0.02699472</v>
      </c>
    </row>
    <row r="13" spans="1:7" ht="12">
      <c r="A13" s="20" t="s">
        <v>21</v>
      </c>
      <c r="B13" s="29">
        <v>0.02904573</v>
      </c>
      <c r="C13" s="13">
        <v>0.08675351</v>
      </c>
      <c r="D13" s="13">
        <v>0.1744147</v>
      </c>
      <c r="E13" s="13">
        <v>0.05051432</v>
      </c>
      <c r="F13" s="25">
        <v>-0.1093134</v>
      </c>
      <c r="G13" s="35">
        <v>0.06463325</v>
      </c>
    </row>
    <row r="14" spans="1:7" ht="12">
      <c r="A14" s="20" t="s">
        <v>22</v>
      </c>
      <c r="B14" s="29">
        <v>0.04631114</v>
      </c>
      <c r="C14" s="13">
        <v>-0.003678189</v>
      </c>
      <c r="D14" s="13">
        <v>0.009973817</v>
      </c>
      <c r="E14" s="13">
        <v>-0.06683739</v>
      </c>
      <c r="F14" s="25">
        <v>0.1577769</v>
      </c>
      <c r="G14" s="35">
        <v>0.01316381</v>
      </c>
    </row>
    <row r="15" spans="1:7" ht="12">
      <c r="A15" s="21" t="s">
        <v>23</v>
      </c>
      <c r="B15" s="31">
        <v>-0.377151</v>
      </c>
      <c r="C15" s="15">
        <v>-0.09630875</v>
      </c>
      <c r="D15" s="15">
        <v>-0.03494848</v>
      </c>
      <c r="E15" s="15">
        <v>-0.1099478</v>
      </c>
      <c r="F15" s="27">
        <v>-0.4308496</v>
      </c>
      <c r="G15" s="37">
        <v>-0.1701342</v>
      </c>
    </row>
    <row r="16" spans="1:7" ht="12">
      <c r="A16" s="20" t="s">
        <v>24</v>
      </c>
      <c r="B16" s="29">
        <v>-0.04696216</v>
      </c>
      <c r="C16" s="13">
        <v>-0.02039769</v>
      </c>
      <c r="D16" s="13">
        <v>-0.04469867</v>
      </c>
      <c r="E16" s="13">
        <v>-0.03457398</v>
      </c>
      <c r="F16" s="25">
        <v>-0.01901929</v>
      </c>
      <c r="G16" s="35">
        <v>-0.03332367</v>
      </c>
    </row>
    <row r="17" spans="1:7" ht="12">
      <c r="A17" s="20" t="s">
        <v>25</v>
      </c>
      <c r="B17" s="29">
        <v>-0.04145759</v>
      </c>
      <c r="C17" s="13">
        <v>-0.04939823</v>
      </c>
      <c r="D17" s="13">
        <v>-0.05591545</v>
      </c>
      <c r="E17" s="13">
        <v>-0.04538076</v>
      </c>
      <c r="F17" s="25">
        <v>-0.02603915</v>
      </c>
      <c r="G17" s="35">
        <v>-0.04573609</v>
      </c>
    </row>
    <row r="18" spans="1:7" ht="12">
      <c r="A18" s="20" t="s">
        <v>26</v>
      </c>
      <c r="B18" s="29">
        <v>0.03936526</v>
      </c>
      <c r="C18" s="13">
        <v>-0.02655155</v>
      </c>
      <c r="D18" s="13">
        <v>0.0461233</v>
      </c>
      <c r="E18" s="13">
        <v>0.04232404</v>
      </c>
      <c r="F18" s="25">
        <v>-0.01135303</v>
      </c>
      <c r="G18" s="35">
        <v>0.01908616</v>
      </c>
    </row>
    <row r="19" spans="1:7" ht="12">
      <c r="A19" s="21" t="s">
        <v>27</v>
      </c>
      <c r="B19" s="31">
        <v>-0.2265234</v>
      </c>
      <c r="C19" s="15">
        <v>-0.2121094</v>
      </c>
      <c r="D19" s="15">
        <v>-0.207953</v>
      </c>
      <c r="E19" s="15">
        <v>-0.2078512</v>
      </c>
      <c r="F19" s="27">
        <v>-0.1582058</v>
      </c>
      <c r="G19" s="37">
        <v>-0.2049985</v>
      </c>
    </row>
    <row r="20" spans="1:7" ht="12.75" thickBot="1">
      <c r="A20" s="44" t="s">
        <v>28</v>
      </c>
      <c r="B20" s="45">
        <v>-0.007528823</v>
      </c>
      <c r="C20" s="46">
        <v>-0.007316664</v>
      </c>
      <c r="D20" s="46">
        <v>-0.006669927</v>
      </c>
      <c r="E20" s="46">
        <v>-0.00578138</v>
      </c>
      <c r="F20" s="47">
        <v>0.000335342</v>
      </c>
      <c r="G20" s="48">
        <v>-0.005803522</v>
      </c>
    </row>
    <row r="21" spans="1:7" ht="12.75" thickTop="1">
      <c r="A21" s="6" t="s">
        <v>29</v>
      </c>
      <c r="B21" s="39">
        <v>-34.49592</v>
      </c>
      <c r="C21" s="40">
        <v>56.60209</v>
      </c>
      <c r="D21" s="40">
        <v>-11.14123</v>
      </c>
      <c r="E21" s="40">
        <v>55.79464</v>
      </c>
      <c r="F21" s="41">
        <v>-145.2507</v>
      </c>
      <c r="G21" s="43">
        <v>0.01682956</v>
      </c>
    </row>
    <row r="22" spans="1:7" ht="12">
      <c r="A22" s="20" t="s">
        <v>30</v>
      </c>
      <c r="B22" s="29">
        <v>-53.13683</v>
      </c>
      <c r="C22" s="13">
        <v>-36.7412</v>
      </c>
      <c r="D22" s="13">
        <v>33.20197</v>
      </c>
      <c r="E22" s="13">
        <v>33.10816</v>
      </c>
      <c r="F22" s="25">
        <v>4.526709</v>
      </c>
      <c r="G22" s="36">
        <v>0</v>
      </c>
    </row>
    <row r="23" spans="1:7" ht="12">
      <c r="A23" s="20" t="s">
        <v>31</v>
      </c>
      <c r="B23" s="29">
        <v>-3.445171</v>
      </c>
      <c r="C23" s="13">
        <v>-0.9711028</v>
      </c>
      <c r="D23" s="13">
        <v>-1.402402</v>
      </c>
      <c r="E23" s="13">
        <v>-0.07891097</v>
      </c>
      <c r="F23" s="25">
        <v>2.981429</v>
      </c>
      <c r="G23" s="35">
        <v>-0.6928101</v>
      </c>
    </row>
    <row r="24" spans="1:7" ht="12">
      <c r="A24" s="20" t="s">
        <v>32</v>
      </c>
      <c r="B24" s="29">
        <v>-2.357094</v>
      </c>
      <c r="C24" s="13">
        <v>-3.347823</v>
      </c>
      <c r="D24" s="13">
        <v>-2.988285</v>
      </c>
      <c r="E24" s="13">
        <v>-2.146461</v>
      </c>
      <c r="F24" s="25">
        <v>0.9690705</v>
      </c>
      <c r="G24" s="35">
        <v>-2.253684</v>
      </c>
    </row>
    <row r="25" spans="1:7" ht="12">
      <c r="A25" s="20" t="s">
        <v>33</v>
      </c>
      <c r="B25" s="29">
        <v>-0.1391952</v>
      </c>
      <c r="C25" s="13">
        <v>0.434943</v>
      </c>
      <c r="D25" s="13">
        <v>0.3452481</v>
      </c>
      <c r="E25" s="13">
        <v>0.2382357</v>
      </c>
      <c r="F25" s="25">
        <v>-2.787916</v>
      </c>
      <c r="G25" s="35">
        <v>-0.1464477</v>
      </c>
    </row>
    <row r="26" spans="1:7" ht="12">
      <c r="A26" s="21" t="s">
        <v>34</v>
      </c>
      <c r="B26" s="31">
        <v>0.5576509</v>
      </c>
      <c r="C26" s="15">
        <v>-0.191174</v>
      </c>
      <c r="D26" s="15">
        <v>0.7081624</v>
      </c>
      <c r="E26" s="15">
        <v>0.3549428</v>
      </c>
      <c r="F26" s="27">
        <v>0.9557377</v>
      </c>
      <c r="G26" s="37">
        <v>0.4178917</v>
      </c>
    </row>
    <row r="27" spans="1:7" ht="12">
      <c r="A27" s="20" t="s">
        <v>35</v>
      </c>
      <c r="B27" s="29">
        <v>-0.1843343</v>
      </c>
      <c r="C27" s="13">
        <v>0.311906</v>
      </c>
      <c r="D27" s="13">
        <v>0.3421729</v>
      </c>
      <c r="E27" s="13">
        <v>0.01845819</v>
      </c>
      <c r="F27" s="25">
        <v>0.2814351</v>
      </c>
      <c r="G27" s="35">
        <v>0.1725208</v>
      </c>
    </row>
    <row r="28" spans="1:7" ht="12">
      <c r="A28" s="20" t="s">
        <v>36</v>
      </c>
      <c r="B28" s="29">
        <v>-0.002909864</v>
      </c>
      <c r="C28" s="13">
        <v>-0.1173112</v>
      </c>
      <c r="D28" s="13">
        <v>-0.2435867</v>
      </c>
      <c r="E28" s="13">
        <v>-0.147391</v>
      </c>
      <c r="F28" s="25">
        <v>0.1293463</v>
      </c>
      <c r="G28" s="35">
        <v>-0.1054701</v>
      </c>
    </row>
    <row r="29" spans="1:7" ht="12">
      <c r="A29" s="20" t="s">
        <v>37</v>
      </c>
      <c r="B29" s="29">
        <v>-0.06438538</v>
      </c>
      <c r="C29" s="13">
        <v>0.1312702</v>
      </c>
      <c r="D29" s="13">
        <v>0.1888867</v>
      </c>
      <c r="E29" s="13">
        <v>0.03056385</v>
      </c>
      <c r="F29" s="25">
        <v>-0.0442772</v>
      </c>
      <c r="G29" s="35">
        <v>0.06913018</v>
      </c>
    </row>
    <row r="30" spans="1:7" ht="12">
      <c r="A30" s="21" t="s">
        <v>38</v>
      </c>
      <c r="B30" s="31">
        <v>0.1955185</v>
      </c>
      <c r="C30" s="15">
        <v>0.09549967</v>
      </c>
      <c r="D30" s="15">
        <v>0.1563967</v>
      </c>
      <c r="E30" s="15">
        <v>0.1117021</v>
      </c>
      <c r="F30" s="27">
        <v>0.2524089</v>
      </c>
      <c r="G30" s="37">
        <v>0.1494518</v>
      </c>
    </row>
    <row r="31" spans="1:7" ht="12">
      <c r="A31" s="20" t="s">
        <v>39</v>
      </c>
      <c r="B31" s="29">
        <v>-0.02211768</v>
      </c>
      <c r="C31" s="13">
        <v>0.007944986</v>
      </c>
      <c r="D31" s="13">
        <v>0.04500342</v>
      </c>
      <c r="E31" s="13">
        <v>0.001139497</v>
      </c>
      <c r="F31" s="25">
        <v>0.01668235</v>
      </c>
      <c r="G31" s="35">
        <v>0.0120215</v>
      </c>
    </row>
    <row r="32" spans="1:7" ht="12">
      <c r="A32" s="20" t="s">
        <v>40</v>
      </c>
      <c r="B32" s="29">
        <v>0.05044616</v>
      </c>
      <c r="C32" s="13">
        <v>0.04435666</v>
      </c>
      <c r="D32" s="13">
        <v>0.02285718</v>
      </c>
      <c r="E32" s="13">
        <v>0.02568085</v>
      </c>
      <c r="F32" s="25">
        <v>0.03222216</v>
      </c>
      <c r="G32" s="35">
        <v>0.03396055</v>
      </c>
    </row>
    <row r="33" spans="1:7" ht="12">
      <c r="A33" s="20" t="s">
        <v>41</v>
      </c>
      <c r="B33" s="29">
        <v>0.1315418</v>
      </c>
      <c r="C33" s="13">
        <v>0.1025656</v>
      </c>
      <c r="D33" s="13">
        <v>0.1302122</v>
      </c>
      <c r="E33" s="13">
        <v>0.1037204</v>
      </c>
      <c r="F33" s="25">
        <v>0.1224163</v>
      </c>
      <c r="G33" s="35">
        <v>0.1163403</v>
      </c>
    </row>
    <row r="34" spans="1:7" ht="12">
      <c r="A34" s="21" t="s">
        <v>42</v>
      </c>
      <c r="B34" s="31">
        <v>0.01489773</v>
      </c>
      <c r="C34" s="15">
        <v>0.01151672</v>
      </c>
      <c r="D34" s="15">
        <v>0.00172292</v>
      </c>
      <c r="E34" s="15">
        <v>0.0001735323</v>
      </c>
      <c r="F34" s="27">
        <v>-0.04195307</v>
      </c>
      <c r="G34" s="37">
        <v>-0.0001974258</v>
      </c>
    </row>
    <row r="35" spans="1:7" ht="12.75" thickBot="1">
      <c r="A35" s="22" t="s">
        <v>43</v>
      </c>
      <c r="B35" s="32">
        <v>-0.005343019</v>
      </c>
      <c r="C35" s="16">
        <v>-0.001923877</v>
      </c>
      <c r="D35" s="16">
        <v>0.007245391</v>
      </c>
      <c r="E35" s="16">
        <v>0.001068975</v>
      </c>
      <c r="F35" s="28">
        <v>0.001236549</v>
      </c>
      <c r="G35" s="38">
        <v>0.0009261129</v>
      </c>
    </row>
    <row r="36" spans="1:7" ht="12">
      <c r="A36" s="4" t="s">
        <v>44</v>
      </c>
      <c r="B36" s="3">
        <v>20.08057</v>
      </c>
      <c r="C36" s="3">
        <v>20.08362</v>
      </c>
      <c r="D36" s="3">
        <v>20.09888</v>
      </c>
      <c r="E36" s="3">
        <v>20.10498</v>
      </c>
      <c r="F36" s="3">
        <v>20.12024</v>
      </c>
      <c r="G36" s="3"/>
    </row>
    <row r="37" spans="1:6" ht="12">
      <c r="A37" s="4" t="s">
        <v>45</v>
      </c>
      <c r="B37" s="2">
        <v>0.3941854</v>
      </c>
      <c r="C37" s="2">
        <v>0.3875733</v>
      </c>
      <c r="D37" s="2">
        <v>0.3921509</v>
      </c>
      <c r="E37" s="2">
        <v>0.3936768</v>
      </c>
      <c r="F37" s="2">
        <v>0.3921509</v>
      </c>
    </row>
    <row r="38" spans="1:7" ht="12">
      <c r="A38" s="4" t="s">
        <v>53</v>
      </c>
      <c r="B38" s="2">
        <v>3.949379E-05</v>
      </c>
      <c r="C38" s="2">
        <v>-0.000296561</v>
      </c>
      <c r="D38" s="2">
        <v>7.560778E-05</v>
      </c>
      <c r="E38" s="2">
        <v>9.684639E-05</v>
      </c>
      <c r="F38" s="2">
        <v>0.000181257</v>
      </c>
      <c r="G38" s="2">
        <v>0.0002443165</v>
      </c>
    </row>
    <row r="39" spans="1:7" ht="12.75" thickBot="1">
      <c r="A39" s="4" t="s">
        <v>54</v>
      </c>
      <c r="B39" s="2">
        <v>5.885293E-05</v>
      </c>
      <c r="C39" s="2">
        <v>-9.731315E-05</v>
      </c>
      <c r="D39" s="2">
        <v>1.868905E-05</v>
      </c>
      <c r="E39" s="2">
        <v>-9.517153E-05</v>
      </c>
      <c r="F39" s="2">
        <v>0.0002468441</v>
      </c>
      <c r="G39" s="2">
        <v>0.001065741</v>
      </c>
    </row>
    <row r="40" spans="2:7" ht="12.75" thickBot="1">
      <c r="B40" s="7" t="s">
        <v>46</v>
      </c>
      <c r="C40" s="18">
        <v>-0.003764</v>
      </c>
      <c r="D40" s="17" t="s">
        <v>47</v>
      </c>
      <c r="E40" s="18">
        <v>3.11711</v>
      </c>
      <c r="F40" s="17" t="s">
        <v>48</v>
      </c>
      <c r="G40" s="8">
        <v>55.195997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0.00227</v>
      </c>
      <c r="C4">
        <v>0.003765</v>
      </c>
      <c r="D4">
        <v>0.003763</v>
      </c>
      <c r="E4">
        <v>0.003765</v>
      </c>
      <c r="F4">
        <v>0.002084</v>
      </c>
      <c r="G4">
        <v>0.011734</v>
      </c>
    </row>
    <row r="5" spans="1:7" ht="12.75">
      <c r="A5" t="s">
        <v>13</v>
      </c>
      <c r="B5">
        <v>-2.656817</v>
      </c>
      <c r="C5">
        <v>-1.837052</v>
      </c>
      <c r="D5">
        <v>1.660092</v>
      </c>
      <c r="E5">
        <v>1.655402</v>
      </c>
      <c r="F5">
        <v>0.226335</v>
      </c>
      <c r="G5">
        <v>8.505396</v>
      </c>
    </row>
    <row r="6" spans="1:7" ht="12.75">
      <c r="A6" t="s">
        <v>14</v>
      </c>
      <c r="B6" s="49">
        <v>-23.4156</v>
      </c>
      <c r="C6" s="49">
        <v>174.658</v>
      </c>
      <c r="D6" s="49">
        <v>-44.43866</v>
      </c>
      <c r="E6" s="49">
        <v>-57.15381</v>
      </c>
      <c r="F6" s="49">
        <v>-106.556</v>
      </c>
      <c r="G6" s="49">
        <v>0.004112231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-2.00642</v>
      </c>
      <c r="C8" s="49">
        <v>0.5374153</v>
      </c>
      <c r="D8" s="49">
        <v>1.882666</v>
      </c>
      <c r="E8" s="49">
        <v>2.697743</v>
      </c>
      <c r="F8" s="49">
        <v>-2.674555</v>
      </c>
      <c r="G8" s="49">
        <v>0.5838531</v>
      </c>
    </row>
    <row r="9" spans="1:7" ht="12.75">
      <c r="A9" t="s">
        <v>17</v>
      </c>
      <c r="B9" s="49">
        <v>0.04061541</v>
      </c>
      <c r="C9" s="49">
        <v>0.4349004</v>
      </c>
      <c r="D9" s="49">
        <v>1.027676</v>
      </c>
      <c r="E9" s="49">
        <v>0.2461698</v>
      </c>
      <c r="F9" s="49">
        <v>-2.835952</v>
      </c>
      <c r="G9" s="49">
        <v>0.03926547</v>
      </c>
    </row>
    <row r="10" spans="1:7" ht="12.75">
      <c r="A10" t="s">
        <v>18</v>
      </c>
      <c r="B10" s="49">
        <v>0.4635684</v>
      </c>
      <c r="C10" s="49">
        <v>0.6857066</v>
      </c>
      <c r="D10" s="49">
        <v>0.09066579</v>
      </c>
      <c r="E10" s="49">
        <v>-0.2080093</v>
      </c>
      <c r="F10" s="49">
        <v>-1.172942</v>
      </c>
      <c r="G10" s="49">
        <v>0.04783302</v>
      </c>
    </row>
    <row r="11" spans="1:7" ht="12.75">
      <c r="A11" t="s">
        <v>19</v>
      </c>
      <c r="B11" s="49">
        <v>2.743587</v>
      </c>
      <c r="C11" s="49">
        <v>1.308474</v>
      </c>
      <c r="D11" s="49">
        <v>2.108817</v>
      </c>
      <c r="E11" s="49">
        <v>1.218207</v>
      </c>
      <c r="F11" s="49">
        <v>13.6015</v>
      </c>
      <c r="G11" s="49">
        <v>3.324522</v>
      </c>
    </row>
    <row r="12" spans="1:7" ht="12.75">
      <c r="A12" t="s">
        <v>20</v>
      </c>
      <c r="B12" s="49">
        <v>0.01977415</v>
      </c>
      <c r="C12" s="49">
        <v>0.009132474</v>
      </c>
      <c r="D12" s="49">
        <v>-0.1908622</v>
      </c>
      <c r="E12" s="49">
        <v>-0.008069662</v>
      </c>
      <c r="F12" s="49">
        <v>0.1185068</v>
      </c>
      <c r="G12" s="49">
        <v>-0.02699472</v>
      </c>
    </row>
    <row r="13" spans="1:7" ht="12.75">
      <c r="A13" t="s">
        <v>21</v>
      </c>
      <c r="B13" s="49">
        <v>0.02904573</v>
      </c>
      <c r="C13" s="49">
        <v>0.08675351</v>
      </c>
      <c r="D13" s="49">
        <v>0.1744147</v>
      </c>
      <c r="E13" s="49">
        <v>0.05051432</v>
      </c>
      <c r="F13" s="49">
        <v>-0.1093134</v>
      </c>
      <c r="G13" s="49">
        <v>0.06463325</v>
      </c>
    </row>
    <row r="14" spans="1:7" ht="12.75">
      <c r="A14" t="s">
        <v>22</v>
      </c>
      <c r="B14" s="49">
        <v>0.04631114</v>
      </c>
      <c r="C14" s="49">
        <v>-0.003678189</v>
      </c>
      <c r="D14" s="49">
        <v>0.009973817</v>
      </c>
      <c r="E14" s="49">
        <v>-0.06683739</v>
      </c>
      <c r="F14" s="49">
        <v>0.1577769</v>
      </c>
      <c r="G14" s="49">
        <v>0.01316381</v>
      </c>
    </row>
    <row r="15" spans="1:7" ht="12.75">
      <c r="A15" t="s">
        <v>23</v>
      </c>
      <c r="B15" s="49">
        <v>-0.377151</v>
      </c>
      <c r="C15" s="49">
        <v>-0.09630875</v>
      </c>
      <c r="D15" s="49">
        <v>-0.03494848</v>
      </c>
      <c r="E15" s="49">
        <v>-0.1099478</v>
      </c>
      <c r="F15" s="49">
        <v>-0.4308496</v>
      </c>
      <c r="G15" s="49">
        <v>-0.1701342</v>
      </c>
    </row>
    <row r="16" spans="1:7" ht="12.75">
      <c r="A16" t="s">
        <v>24</v>
      </c>
      <c r="B16" s="49">
        <v>-0.04696216</v>
      </c>
      <c r="C16" s="49">
        <v>-0.02039769</v>
      </c>
      <c r="D16" s="49">
        <v>-0.04469867</v>
      </c>
      <c r="E16" s="49">
        <v>-0.03457398</v>
      </c>
      <c r="F16" s="49">
        <v>-0.01901929</v>
      </c>
      <c r="G16" s="49">
        <v>-0.03332367</v>
      </c>
    </row>
    <row r="17" spans="1:7" ht="12.75">
      <c r="A17" t="s">
        <v>25</v>
      </c>
      <c r="B17" s="49">
        <v>-0.04145759</v>
      </c>
      <c r="C17" s="49">
        <v>-0.04939823</v>
      </c>
      <c r="D17" s="49">
        <v>-0.05591545</v>
      </c>
      <c r="E17" s="49">
        <v>-0.04538076</v>
      </c>
      <c r="F17" s="49">
        <v>-0.02603915</v>
      </c>
      <c r="G17" s="49">
        <v>-0.04573609</v>
      </c>
    </row>
    <row r="18" spans="1:7" ht="12.75">
      <c r="A18" t="s">
        <v>26</v>
      </c>
      <c r="B18" s="49">
        <v>0.03936526</v>
      </c>
      <c r="C18" s="49">
        <v>-0.02655155</v>
      </c>
      <c r="D18" s="49">
        <v>0.0461233</v>
      </c>
      <c r="E18" s="49">
        <v>0.04232404</v>
      </c>
      <c r="F18" s="49">
        <v>-0.01135303</v>
      </c>
      <c r="G18" s="49">
        <v>0.01908616</v>
      </c>
    </row>
    <row r="19" spans="1:7" ht="12.75">
      <c r="A19" t="s">
        <v>27</v>
      </c>
      <c r="B19" s="49">
        <v>-0.2265234</v>
      </c>
      <c r="C19" s="49">
        <v>-0.2121094</v>
      </c>
      <c r="D19" s="49">
        <v>-0.207953</v>
      </c>
      <c r="E19" s="49">
        <v>-0.2078512</v>
      </c>
      <c r="F19" s="49">
        <v>-0.1582058</v>
      </c>
      <c r="G19" s="49">
        <v>-0.2049985</v>
      </c>
    </row>
    <row r="20" spans="1:7" ht="12.75">
      <c r="A20" t="s">
        <v>28</v>
      </c>
      <c r="B20" s="49">
        <v>-0.007528823</v>
      </c>
      <c r="C20" s="49">
        <v>-0.007316664</v>
      </c>
      <c r="D20" s="49">
        <v>-0.006669927</v>
      </c>
      <c r="E20" s="49">
        <v>-0.00578138</v>
      </c>
      <c r="F20" s="49">
        <v>0.000335342</v>
      </c>
      <c r="G20" s="49">
        <v>-0.005803522</v>
      </c>
    </row>
    <row r="21" spans="1:7" ht="12.75">
      <c r="A21" t="s">
        <v>29</v>
      </c>
      <c r="B21" s="49">
        <v>-34.49592</v>
      </c>
      <c r="C21" s="49">
        <v>56.60209</v>
      </c>
      <c r="D21" s="49">
        <v>-11.14123</v>
      </c>
      <c r="E21" s="49">
        <v>55.79464</v>
      </c>
      <c r="F21" s="49">
        <v>-145.2507</v>
      </c>
      <c r="G21" s="49">
        <v>0.01682956</v>
      </c>
    </row>
    <row r="22" spans="1:7" ht="12.75">
      <c r="A22" t="s">
        <v>30</v>
      </c>
      <c r="B22" s="49">
        <v>-53.13683</v>
      </c>
      <c r="C22" s="49">
        <v>-36.7412</v>
      </c>
      <c r="D22" s="49">
        <v>33.20197</v>
      </c>
      <c r="E22" s="49">
        <v>33.10816</v>
      </c>
      <c r="F22" s="49">
        <v>4.526709</v>
      </c>
      <c r="G22" s="49">
        <v>0</v>
      </c>
    </row>
    <row r="23" spans="1:7" ht="12.75">
      <c r="A23" t="s">
        <v>31</v>
      </c>
      <c r="B23" s="49">
        <v>-3.445171</v>
      </c>
      <c r="C23" s="49">
        <v>-0.9711028</v>
      </c>
      <c r="D23" s="49">
        <v>-1.402402</v>
      </c>
      <c r="E23" s="49">
        <v>-0.07891097</v>
      </c>
      <c r="F23" s="49">
        <v>2.981429</v>
      </c>
      <c r="G23" s="49">
        <v>-0.6928101</v>
      </c>
    </row>
    <row r="24" spans="1:7" ht="12.75">
      <c r="A24" t="s">
        <v>32</v>
      </c>
      <c r="B24" s="49">
        <v>-2.357094</v>
      </c>
      <c r="C24" s="49">
        <v>-3.347823</v>
      </c>
      <c r="D24" s="49">
        <v>-2.988285</v>
      </c>
      <c r="E24" s="49">
        <v>-2.146461</v>
      </c>
      <c r="F24" s="49">
        <v>0.9690705</v>
      </c>
      <c r="G24" s="49">
        <v>-2.253684</v>
      </c>
    </row>
    <row r="25" spans="1:7" ht="12.75">
      <c r="A25" t="s">
        <v>33</v>
      </c>
      <c r="B25" s="49">
        <v>-0.1391952</v>
      </c>
      <c r="C25" s="49">
        <v>0.434943</v>
      </c>
      <c r="D25" s="49">
        <v>0.3452481</v>
      </c>
      <c r="E25" s="49">
        <v>0.2382357</v>
      </c>
      <c r="F25" s="49">
        <v>-2.787916</v>
      </c>
      <c r="G25" s="49">
        <v>-0.1464477</v>
      </c>
    </row>
    <row r="26" spans="1:7" ht="12.75">
      <c r="A26" t="s">
        <v>34</v>
      </c>
      <c r="B26" s="49">
        <v>0.5576509</v>
      </c>
      <c r="C26" s="49">
        <v>-0.191174</v>
      </c>
      <c r="D26" s="49">
        <v>0.7081624</v>
      </c>
      <c r="E26" s="49">
        <v>0.3549428</v>
      </c>
      <c r="F26" s="49">
        <v>0.9557377</v>
      </c>
      <c r="G26" s="49">
        <v>0.4178917</v>
      </c>
    </row>
    <row r="27" spans="1:7" ht="12.75">
      <c r="A27" t="s">
        <v>35</v>
      </c>
      <c r="B27" s="49">
        <v>-0.1843343</v>
      </c>
      <c r="C27" s="49">
        <v>0.311906</v>
      </c>
      <c r="D27" s="49">
        <v>0.3421729</v>
      </c>
      <c r="E27" s="49">
        <v>0.01845819</v>
      </c>
      <c r="F27" s="49">
        <v>0.2814351</v>
      </c>
      <c r="G27" s="49">
        <v>0.1725208</v>
      </c>
    </row>
    <row r="28" spans="1:7" ht="12.75">
      <c r="A28" t="s">
        <v>36</v>
      </c>
      <c r="B28" s="49">
        <v>-0.002909864</v>
      </c>
      <c r="C28" s="49">
        <v>-0.1173112</v>
      </c>
      <c r="D28" s="49">
        <v>-0.2435867</v>
      </c>
      <c r="E28" s="49">
        <v>-0.147391</v>
      </c>
      <c r="F28" s="49">
        <v>0.1293463</v>
      </c>
      <c r="G28" s="49">
        <v>-0.1054701</v>
      </c>
    </row>
    <row r="29" spans="1:7" ht="12.75">
      <c r="A29" t="s">
        <v>37</v>
      </c>
      <c r="B29" s="49">
        <v>-0.06438538</v>
      </c>
      <c r="C29" s="49">
        <v>0.1312702</v>
      </c>
      <c r="D29" s="49">
        <v>0.1888867</v>
      </c>
      <c r="E29" s="49">
        <v>0.03056385</v>
      </c>
      <c r="F29" s="49">
        <v>-0.0442772</v>
      </c>
      <c r="G29" s="49">
        <v>0.06913018</v>
      </c>
    </row>
    <row r="30" spans="1:7" ht="12.75">
      <c r="A30" t="s">
        <v>38</v>
      </c>
      <c r="B30" s="49">
        <v>0.1955185</v>
      </c>
      <c r="C30" s="49">
        <v>0.09549967</v>
      </c>
      <c r="D30" s="49">
        <v>0.1563967</v>
      </c>
      <c r="E30" s="49">
        <v>0.1117021</v>
      </c>
      <c r="F30" s="49">
        <v>0.2524089</v>
      </c>
      <c r="G30" s="49">
        <v>0.1494518</v>
      </c>
    </row>
    <row r="31" spans="1:7" ht="12.75">
      <c r="A31" t="s">
        <v>39</v>
      </c>
      <c r="B31" s="49">
        <v>-0.02211768</v>
      </c>
      <c r="C31" s="49">
        <v>0.007944986</v>
      </c>
      <c r="D31" s="49">
        <v>0.04500342</v>
      </c>
      <c r="E31" s="49">
        <v>0.001139497</v>
      </c>
      <c r="F31" s="49">
        <v>0.01668235</v>
      </c>
      <c r="G31" s="49">
        <v>0.0120215</v>
      </c>
    </row>
    <row r="32" spans="1:7" ht="12.75">
      <c r="A32" t="s">
        <v>40</v>
      </c>
      <c r="B32" s="49">
        <v>0.05044616</v>
      </c>
      <c r="C32" s="49">
        <v>0.04435666</v>
      </c>
      <c r="D32" s="49">
        <v>0.02285718</v>
      </c>
      <c r="E32" s="49">
        <v>0.02568085</v>
      </c>
      <c r="F32" s="49">
        <v>0.03222216</v>
      </c>
      <c r="G32" s="49">
        <v>0.03396055</v>
      </c>
    </row>
    <row r="33" spans="1:7" ht="12.75">
      <c r="A33" t="s">
        <v>41</v>
      </c>
      <c r="B33" s="49">
        <v>0.1315418</v>
      </c>
      <c r="C33" s="49">
        <v>0.1025656</v>
      </c>
      <c r="D33" s="49">
        <v>0.1302122</v>
      </c>
      <c r="E33" s="49">
        <v>0.1037204</v>
      </c>
      <c r="F33" s="49">
        <v>0.1224163</v>
      </c>
      <c r="G33" s="49">
        <v>0.1163403</v>
      </c>
    </row>
    <row r="34" spans="1:7" ht="12.75">
      <c r="A34" t="s">
        <v>42</v>
      </c>
      <c r="B34" s="49">
        <v>0.01489773</v>
      </c>
      <c r="C34" s="49">
        <v>0.01151672</v>
      </c>
      <c r="D34" s="49">
        <v>0.00172292</v>
      </c>
      <c r="E34" s="49">
        <v>0.0001735323</v>
      </c>
      <c r="F34" s="49">
        <v>-0.04195307</v>
      </c>
      <c r="G34" s="49">
        <v>-0.0001974258</v>
      </c>
    </row>
    <row r="35" spans="1:7" ht="12.75">
      <c r="A35" t="s">
        <v>43</v>
      </c>
      <c r="B35" s="49">
        <v>-0.005343019</v>
      </c>
      <c r="C35" s="49">
        <v>-0.001923877</v>
      </c>
      <c r="D35" s="49">
        <v>0.007245391</v>
      </c>
      <c r="E35" s="49">
        <v>0.001068975</v>
      </c>
      <c r="F35" s="49">
        <v>0.001236549</v>
      </c>
      <c r="G35" s="49">
        <v>0.0009261129</v>
      </c>
    </row>
    <row r="36" spans="1:6" ht="12.75">
      <c r="A36" t="s">
        <v>44</v>
      </c>
      <c r="B36" s="49">
        <v>20.08057</v>
      </c>
      <c r="C36" s="49">
        <v>20.08362</v>
      </c>
      <c r="D36" s="49">
        <v>20.09888</v>
      </c>
      <c r="E36" s="49">
        <v>20.10498</v>
      </c>
      <c r="F36" s="49">
        <v>20.12024</v>
      </c>
    </row>
    <row r="37" spans="1:6" ht="12.75">
      <c r="A37" t="s">
        <v>45</v>
      </c>
      <c r="B37" s="49">
        <v>0.3941854</v>
      </c>
      <c r="C37" s="49">
        <v>0.3875733</v>
      </c>
      <c r="D37" s="49">
        <v>0.3921509</v>
      </c>
      <c r="E37" s="49">
        <v>0.3936768</v>
      </c>
      <c r="F37" s="49">
        <v>0.3921509</v>
      </c>
    </row>
    <row r="38" spans="1:7" ht="12.75">
      <c r="A38" t="s">
        <v>55</v>
      </c>
      <c r="B38" s="49">
        <v>3.949379E-05</v>
      </c>
      <c r="C38" s="49">
        <v>-0.000296561</v>
      </c>
      <c r="D38" s="49">
        <v>7.560778E-05</v>
      </c>
      <c r="E38" s="49">
        <v>9.684639E-05</v>
      </c>
      <c r="F38" s="49">
        <v>0.000181257</v>
      </c>
      <c r="G38" s="49">
        <v>0.0002443165</v>
      </c>
    </row>
    <row r="39" spans="1:7" ht="12.75">
      <c r="A39" t="s">
        <v>56</v>
      </c>
      <c r="B39" s="49">
        <v>5.885293E-05</v>
      </c>
      <c r="C39" s="49">
        <v>-9.731315E-05</v>
      </c>
      <c r="D39" s="49">
        <v>1.868905E-05</v>
      </c>
      <c r="E39" s="49">
        <v>-9.517153E-05</v>
      </c>
      <c r="F39" s="49">
        <v>0.0002468441</v>
      </c>
      <c r="G39" s="49">
        <v>0.001065741</v>
      </c>
    </row>
    <row r="40" spans="2:7" ht="12.75">
      <c r="B40" t="s">
        <v>46</v>
      </c>
      <c r="C40">
        <v>-0.003764</v>
      </c>
      <c r="D40" t="s">
        <v>47</v>
      </c>
      <c r="E40">
        <v>3.11711</v>
      </c>
      <c r="F40" t="s">
        <v>48</v>
      </c>
      <c r="G40">
        <v>55.195997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3.94937942315091E-05</v>
      </c>
      <c r="C50">
        <f>-0.017/(C7*C7+C22*C22)*(C21*C22+C6*C7)</f>
        <v>-0.00029656105979491564</v>
      </c>
      <c r="D50">
        <f>-0.017/(D7*D7+D22*D22)*(D21*D22+D6*D7)</f>
        <v>7.560777335529295E-05</v>
      </c>
      <c r="E50">
        <f>-0.017/(E7*E7+E22*E22)*(E21*E22+E6*E7)</f>
        <v>9.684638158053328E-05</v>
      </c>
      <c r="F50">
        <f>-0.017/(F7*F7+F22*F22)*(F21*F22+F6*F7)</f>
        <v>0.00018125693915913043</v>
      </c>
      <c r="G50">
        <f>(B50*B$4+C50*C$4+D50*D$4+E50*E$4+F50*F$4)/SUM(B$4:F$4)</f>
        <v>-1.4915464963759768E-09</v>
      </c>
    </row>
    <row r="51" spans="1:7" ht="12.75">
      <c r="A51" t="s">
        <v>59</v>
      </c>
      <c r="B51">
        <f>-0.017/(B7*B7+B22*B22)*(B21*B7-B6*B22)</f>
        <v>5.885292150301346E-05</v>
      </c>
      <c r="C51">
        <f>-0.017/(C7*C7+C22*C22)*(C21*C7-C6*C22)</f>
        <v>-9.73131539210137E-05</v>
      </c>
      <c r="D51">
        <f>-0.017/(D7*D7+D22*D22)*(D21*D7-D6*D22)</f>
        <v>1.868905829772908E-05</v>
      </c>
      <c r="E51">
        <f>-0.017/(E7*E7+E22*E22)*(E21*E7-E6*E22)</f>
        <v>-9.517152854967895E-05</v>
      </c>
      <c r="F51">
        <f>-0.017/(F7*F7+F22*F22)*(F21*F7-F6*F22)</f>
        <v>0.0002468441402582196</v>
      </c>
      <c r="G51">
        <f>(B51*B$4+C51*C$4+D51*D$4+E51*E$4+F51*F$4)/SUM(B$4:F$4)</f>
        <v>-4.063771341364522E-07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10000.014531439978</v>
      </c>
      <c r="C62">
        <f>C7+(2/0.017)*(C8*C50-C23*C51)</f>
        <v>9999.970132055627</v>
      </c>
      <c r="D62">
        <f>D7+(2/0.017)*(D8*D50-D23*D51)</f>
        <v>10000.019829853762</v>
      </c>
      <c r="E62">
        <f>E7+(2/0.017)*(E8*E50-E23*E51)</f>
        <v>10000.029853714159</v>
      </c>
      <c r="F62">
        <f>F7+(2/0.017)*(F8*F50-F23*F51)</f>
        <v>9999.856384713981</v>
      </c>
    </row>
    <row r="63" spans="1:6" ht="12.75">
      <c r="A63" t="s">
        <v>67</v>
      </c>
      <c r="B63">
        <f>B8+(3/0.017)*(B9*B50-B24*B51)</f>
        <v>-1.98165660150546</v>
      </c>
      <c r="C63">
        <f>C8+(3/0.017)*(C9*C50-C24*C51)</f>
        <v>0.45716322851261015</v>
      </c>
      <c r="D63">
        <f>D8+(3/0.017)*(D9*D50-D24*D51)</f>
        <v>1.9062333870586887</v>
      </c>
      <c r="E63">
        <f>E8+(3/0.017)*(E9*E50-E24*E51)</f>
        <v>2.665900414125082</v>
      </c>
      <c r="F63">
        <f>F8+(3/0.017)*(F9*F50-F24*F51)</f>
        <v>-2.8074806506254677</v>
      </c>
    </row>
    <row r="64" spans="1:6" ht="12.75">
      <c r="A64" t="s">
        <v>68</v>
      </c>
      <c r="B64">
        <f>B9+(4/0.017)*(B10*B50-B25*B51)</f>
        <v>0.046850732160241444</v>
      </c>
      <c r="C64">
        <f>C9+(4/0.017)*(C10*C50-C25*C51)</f>
        <v>0.39701141155329395</v>
      </c>
      <c r="D64">
        <f>D9+(4/0.017)*(D10*D50-D25*D51)</f>
        <v>1.0277707474431337</v>
      </c>
      <c r="E64">
        <f>E9+(4/0.017)*(E10*E50-E25*E51)</f>
        <v>0.2467646959256478</v>
      </c>
      <c r="F64">
        <f>F9+(4/0.017)*(F10*F50-F25*F51)</f>
        <v>-2.7240515643762477</v>
      </c>
    </row>
    <row r="65" spans="1:6" ht="12.75">
      <c r="A65" t="s">
        <v>69</v>
      </c>
      <c r="B65">
        <f>B10+(5/0.017)*(B11*B50-B26*B51)</f>
        <v>0.485784657585429</v>
      </c>
      <c r="C65">
        <f>C10+(5/0.017)*(C11*C50-C26*C51)</f>
        <v>0.5661047820465329</v>
      </c>
      <c r="D65">
        <f>D10+(5/0.017)*(D11*D50-D26*D51)</f>
        <v>0.13366816335468504</v>
      </c>
      <c r="E65">
        <f>E10+(5/0.017)*(E11*E50-E26*E51)</f>
        <v>-0.16337418565006478</v>
      </c>
      <c r="F65">
        <f>F10+(5/0.017)*(F11*F50-F26*F51)</f>
        <v>-0.517221997910575</v>
      </c>
    </row>
    <row r="66" spans="1:6" ht="12.75">
      <c r="A66" t="s">
        <v>70</v>
      </c>
      <c r="B66">
        <f>B11+(6/0.017)*(B12*B50-B27*B51)</f>
        <v>2.7476915535174413</v>
      </c>
      <c r="C66">
        <f>C11+(6/0.017)*(C12*C50-C27*C51)</f>
        <v>1.318230783677258</v>
      </c>
      <c r="D66">
        <f>D11+(6/0.017)*(D12*D50-D27*D51)</f>
        <v>2.1014668040344606</v>
      </c>
      <c r="E66">
        <f>E11+(6/0.017)*(E12*E50-E27*E51)</f>
        <v>1.218551179973394</v>
      </c>
      <c r="F66">
        <f>F11+(6/0.017)*(F12*F50-F27*F51)</f>
        <v>13.584562202778667</v>
      </c>
    </row>
    <row r="67" spans="1:6" ht="12.75">
      <c r="A67" t="s">
        <v>71</v>
      </c>
      <c r="B67">
        <f>B12+(7/0.017)*(B13*B50-B28*B51)</f>
        <v>0.02031701238650017</v>
      </c>
      <c r="C67">
        <f>C12+(7/0.017)*(C13*C50-C28*C51)</f>
        <v>-0.006161964241265498</v>
      </c>
      <c r="D67">
        <f>D12+(7/0.017)*(D13*D50-D28*D51)</f>
        <v>-0.18355769458764826</v>
      </c>
      <c r="E67">
        <f>E12+(7/0.017)*(E13*E50-E28*E51)</f>
        <v>-0.01183125515183835</v>
      </c>
      <c r="F67">
        <f>F12+(7/0.017)*(F13*F50-F28*F51)</f>
        <v>0.09720119296558141</v>
      </c>
    </row>
    <row r="68" spans="1:6" ht="12.75">
      <c r="A68" t="s">
        <v>72</v>
      </c>
      <c r="B68">
        <f>B13+(8/0.017)*(B14*B50-B29*B51)</f>
        <v>0.0316896219288792</v>
      </c>
      <c r="C68">
        <f>C13+(8/0.017)*(C14*C50-C29*C51)</f>
        <v>0.093278274614498</v>
      </c>
      <c r="D68">
        <f>D13+(8/0.017)*(D14*D50-D29*D51)</f>
        <v>0.17310833931635647</v>
      </c>
      <c r="E68">
        <f>E13+(8/0.017)*(E14*E50-E29*E51)</f>
        <v>0.04883707244568291</v>
      </c>
      <c r="F68">
        <f>F13+(8/0.017)*(F14*F50-F29*F51)</f>
        <v>-0.09071211749126709</v>
      </c>
    </row>
    <row r="69" spans="1:6" ht="12.75">
      <c r="A69" t="s">
        <v>73</v>
      </c>
      <c r="B69">
        <f>B14+(9/0.017)*(B15*B50-B30*B51)</f>
        <v>0.032333632335890976</v>
      </c>
      <c r="C69">
        <f>C14+(9/0.017)*(C15*C50-C30*C51)</f>
        <v>0.0163625869695739</v>
      </c>
      <c r="D69">
        <f>D14+(9/0.017)*(D15*D50-D30*D51)</f>
        <v>0.007027490282975299</v>
      </c>
      <c r="E69">
        <f>E14+(9/0.017)*(E15*E50-E30*E51)</f>
        <v>-0.06684648899657526</v>
      </c>
      <c r="F69">
        <f>F14+(9/0.017)*(F15*F50-F30*F51)</f>
        <v>0.08344741536284545</v>
      </c>
    </row>
    <row r="70" spans="1:6" ht="12.75">
      <c r="A70" t="s">
        <v>74</v>
      </c>
      <c r="B70">
        <f>B15+(10/0.017)*(B16*B50-B31*B51)</f>
        <v>-0.3774763081169638</v>
      </c>
      <c r="C70">
        <f>C15+(10/0.017)*(C16*C50-C31*C51)</f>
        <v>-0.09229562517100796</v>
      </c>
      <c r="D70">
        <f>D15+(10/0.017)*(D16*D50-D31*D51)</f>
        <v>-0.03743120850036483</v>
      </c>
      <c r="E70">
        <f>E15+(10/0.017)*(E16*E50-E31*E51)</f>
        <v>-0.11185363364033526</v>
      </c>
      <c r="F70">
        <f>F15+(10/0.017)*(F16*F50-F31*F51)</f>
        <v>-0.43529978743153913</v>
      </c>
    </row>
    <row r="71" spans="1:6" ht="12.75">
      <c r="A71" t="s">
        <v>75</v>
      </c>
      <c r="B71">
        <f>B16+(11/0.017)*(B17*B50-B32*B51)</f>
        <v>-0.04994265621514294</v>
      </c>
      <c r="C71">
        <f>C16+(11/0.017)*(C17*C50-C32*C51)</f>
        <v>-0.008125521932309074</v>
      </c>
      <c r="D71">
        <f>D16+(11/0.017)*(D17*D50-D32*D51)</f>
        <v>-0.04771061354365941</v>
      </c>
      <c r="E71">
        <f>E16+(11/0.017)*(E17*E50-E32*E51)</f>
        <v>-0.03583631195027149</v>
      </c>
      <c r="F71">
        <f>F16+(11/0.017)*(F17*F50-F32*F51)</f>
        <v>-0.027219872829850056</v>
      </c>
    </row>
    <row r="72" spans="1:6" ht="12.75">
      <c r="A72" t="s">
        <v>76</v>
      </c>
      <c r="B72">
        <f>B17+(12/0.017)*(B18*B50-B33*B51)</f>
        <v>-0.045824838765733115</v>
      </c>
      <c r="C72">
        <f>C17+(12/0.017)*(C18*C50-C33*C51)</f>
        <v>-0.03679460329858907</v>
      </c>
      <c r="D72">
        <f>D17+(12/0.017)*(D18*D50-D33*D51)</f>
        <v>-0.055171635918172264</v>
      </c>
      <c r="E72">
        <f>E17+(12/0.017)*(E18*E50-E33*E51)</f>
        <v>-0.0355194711969502</v>
      </c>
      <c r="F72">
        <f>F17+(12/0.017)*(F18*F50-F33*F51)</f>
        <v>-0.04882189950240523</v>
      </c>
    </row>
    <row r="73" spans="1:6" ht="12.75">
      <c r="A73" t="s">
        <v>77</v>
      </c>
      <c r="B73">
        <f>B18+(13/0.017)*(B19*B50-B34*B51)</f>
        <v>0.03185352086633506</v>
      </c>
      <c r="C73">
        <f>C18+(13/0.017)*(C19*C50-C34*C51)</f>
        <v>0.02240806873131504</v>
      </c>
      <c r="D73">
        <f>D18+(13/0.017)*(D19*D50-D34*D51)</f>
        <v>0.034075310612742216</v>
      </c>
      <c r="E73">
        <f>E18+(13/0.017)*(E19*E50-E34*E51)</f>
        <v>0.026943417834819766</v>
      </c>
      <c r="F73">
        <f>F18+(13/0.017)*(F19*F50-F34*F51)</f>
        <v>-0.025362464376966026</v>
      </c>
    </row>
    <row r="74" spans="1:6" ht="12.75">
      <c r="A74" t="s">
        <v>78</v>
      </c>
      <c r="B74">
        <f>B19+(14/0.017)*(B20*B50-B35*B51)</f>
        <v>-0.22650930900705876</v>
      </c>
      <c r="C74">
        <f>C19+(14/0.017)*(C20*C50-C35*C51)</f>
        <v>-0.21047665486592465</v>
      </c>
      <c r="D74">
        <f>D19+(14/0.017)*(D20*D50-D35*D51)</f>
        <v>-0.2084798182406951</v>
      </c>
      <c r="E74">
        <f>E19+(14/0.017)*(E20*E50-E35*E51)</f>
        <v>-0.20822851626372646</v>
      </c>
      <c r="F74">
        <f>F19+(14/0.017)*(F20*F50-F35*F51)</f>
        <v>-0.15840711325554171</v>
      </c>
    </row>
    <row r="75" spans="1:6" ht="12.75">
      <c r="A75" t="s">
        <v>79</v>
      </c>
      <c r="B75" s="49">
        <f>B20</f>
        <v>-0.007528823</v>
      </c>
      <c r="C75" s="49">
        <f>C20</f>
        <v>-0.007316664</v>
      </c>
      <c r="D75" s="49">
        <f>D20</f>
        <v>-0.006669927</v>
      </c>
      <c r="E75" s="49">
        <f>E20</f>
        <v>-0.00578138</v>
      </c>
      <c r="F75" s="49">
        <f>F20</f>
        <v>0.000335342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-53.166729594509235</v>
      </c>
      <c r="C82">
        <f>C22+(2/0.017)*(C8*C51+C23*C50)</f>
        <v>-36.713471329678896</v>
      </c>
      <c r="D82">
        <f>D22+(2/0.017)*(D8*D51+D23*D50)</f>
        <v>33.193635030830606</v>
      </c>
      <c r="E82">
        <f>E22+(2/0.017)*(E8*E51+E23*E50)</f>
        <v>33.07705522742874</v>
      </c>
      <c r="F82">
        <f>F22+(2/0.017)*(F8*F51+F23*F50)</f>
        <v>4.5126156429778765</v>
      </c>
    </row>
    <row r="83" spans="1:6" ht="12.75">
      <c r="A83" t="s">
        <v>82</v>
      </c>
      <c r="B83">
        <f>B23+(3/0.017)*(B9*B51+B24*B50)</f>
        <v>-3.4611769264500793</v>
      </c>
      <c r="C83">
        <f>C23+(3/0.017)*(C9*C51+C24*C50)</f>
        <v>-0.8033653163552441</v>
      </c>
      <c r="D83">
        <f>D23+(3/0.017)*(D9*D51+D24*D50)</f>
        <v>-1.4388839902927961</v>
      </c>
      <c r="E83">
        <f>E23+(3/0.017)*(E9*E51+E24*E50)</f>
        <v>-0.11972955891808856</v>
      </c>
      <c r="F83">
        <f>F23+(3/0.017)*(F9*F51+F24*F50)</f>
        <v>2.8888900504833814</v>
      </c>
    </row>
    <row r="84" spans="1:6" ht="12.75">
      <c r="A84" t="s">
        <v>83</v>
      </c>
      <c r="B84">
        <f>B24+(4/0.017)*(B10*B51+B25*B50)</f>
        <v>-2.3519681157483143</v>
      </c>
      <c r="C84">
        <f>C24+(4/0.017)*(C10*C51+C25*C50)</f>
        <v>-3.3938736891625494</v>
      </c>
      <c r="D84">
        <f>D24+(4/0.017)*(D10*D51+D25*D50)</f>
        <v>-2.981744318039749</v>
      </c>
      <c r="E84">
        <f>E24+(4/0.017)*(E10*E51+E25*E50)</f>
        <v>-2.1363742168136812</v>
      </c>
      <c r="F84">
        <f>F24+(4/0.017)*(F10*F51+F25*F50)</f>
        <v>0.7820439163869357</v>
      </c>
    </row>
    <row r="85" spans="1:6" ht="12.75">
      <c r="A85" t="s">
        <v>84</v>
      </c>
      <c r="B85">
        <f>B25+(5/0.017)*(B11*B51+B26*B50)</f>
        <v>-0.08522700581020468</v>
      </c>
      <c r="C85">
        <f>C25+(5/0.017)*(C11*C51+C26*C50)</f>
        <v>0.41416742125929085</v>
      </c>
      <c r="D85">
        <f>D25+(5/0.017)*(D11*D51+D26*D50)</f>
        <v>0.3725876253206419</v>
      </c>
      <c r="E85">
        <f>E25+(5/0.017)*(E11*E51+E26*E50)</f>
        <v>0.21424637752004239</v>
      </c>
      <c r="F85">
        <f>F25+(5/0.017)*(F11*F51+F26*F50)</f>
        <v>-1.7494793341578938</v>
      </c>
    </row>
    <row r="86" spans="1:6" ht="12.75">
      <c r="A86" t="s">
        <v>85</v>
      </c>
      <c r="B86">
        <f>B26+(6/0.017)*(B12*B51+B27*B50)</f>
        <v>0.555492207853081</v>
      </c>
      <c r="C86">
        <f>C26+(6/0.017)*(C12*C51+C27*C50)</f>
        <v>-0.2241344295639181</v>
      </c>
      <c r="D86">
        <f>D26+(6/0.017)*(D12*D51+D27*D50)</f>
        <v>0.716034363396079</v>
      </c>
      <c r="E86">
        <f>E26+(6/0.017)*(E12*E51+E27*E50)</f>
        <v>0.35584478034568656</v>
      </c>
      <c r="F86">
        <f>F26+(6/0.017)*(F12*F51+F27*F50)</f>
        <v>0.9840664437501282</v>
      </c>
    </row>
    <row r="87" spans="1:6" ht="12.75">
      <c r="A87" t="s">
        <v>86</v>
      </c>
      <c r="B87">
        <f>B27+(7/0.017)*(B13*B51+B28*B50)</f>
        <v>-0.1836777393245053</v>
      </c>
      <c r="C87">
        <f>C27+(7/0.017)*(C13*C51+C28*C50)</f>
        <v>0.3227550431107039</v>
      </c>
      <c r="D87">
        <f>D27+(7/0.017)*(D13*D51+D28*D50)</f>
        <v>0.33593161702542473</v>
      </c>
      <c r="E87">
        <f>E27+(7/0.017)*(E13*E51+E28*E50)</f>
        <v>0.010600974086524235</v>
      </c>
      <c r="F87">
        <f>F27+(7/0.017)*(F13*F51+F28*F50)</f>
        <v>0.2799780879597053</v>
      </c>
    </row>
    <row r="88" spans="1:6" ht="12.75">
      <c r="A88" t="s">
        <v>87</v>
      </c>
      <c r="B88">
        <f>B28+(8/0.017)*(B14*B51+B29*B50)</f>
        <v>-0.0028238767351070376</v>
      </c>
      <c r="C88">
        <f>C28+(8/0.017)*(C14*C51+C29*C50)</f>
        <v>-0.13546258515726256</v>
      </c>
      <c r="D88">
        <f>D28+(8/0.017)*(D14*D51+D29*D50)</f>
        <v>-0.2367783686819797</v>
      </c>
      <c r="E88">
        <f>E28+(8/0.017)*(E14*E51+E29*E50)</f>
        <v>-0.14300464007047473</v>
      </c>
      <c r="F88">
        <f>F28+(8/0.017)*(F14*F51+F29*F50)</f>
        <v>0.14389724281720961</v>
      </c>
    </row>
    <row r="89" spans="1:6" ht="12.75">
      <c r="A89" t="s">
        <v>88</v>
      </c>
      <c r="B89">
        <f>B29+(9/0.017)*(B15*B51+B30*B50)</f>
        <v>-0.07204844100664515</v>
      </c>
      <c r="C89">
        <f>C29+(9/0.017)*(C15*C51+C30*C50)</f>
        <v>0.12123817787099009</v>
      </c>
      <c r="D89">
        <f>D29+(9/0.017)*(D15*D51+D30*D50)</f>
        <v>0.1948011040354593</v>
      </c>
      <c r="E89">
        <f>E29+(9/0.017)*(E15*E51+E30*E50)</f>
        <v>0.04183070879291714</v>
      </c>
      <c r="F89">
        <f>F29+(9/0.017)*(F15*F51+F30*F50)</f>
        <v>-0.07636052412698077</v>
      </c>
    </row>
    <row r="90" spans="1:6" ht="12.75">
      <c r="A90" t="s">
        <v>89</v>
      </c>
      <c r="B90">
        <f>B30+(10/0.017)*(B16*B51+B31*B50)</f>
        <v>0.19337886975359395</v>
      </c>
      <c r="C90">
        <f>C30+(10/0.017)*(C16*C51+C31*C50)</f>
        <v>0.0952813112225808</v>
      </c>
      <c r="D90">
        <f>D30+(10/0.017)*(D16*D51+D31*D50)</f>
        <v>0.15790683666477182</v>
      </c>
      <c r="E90">
        <f>E30+(10/0.017)*(E16*E51+E31*E50)</f>
        <v>0.11370257922701053</v>
      </c>
      <c r="F90">
        <f>F30+(10/0.017)*(F16*F51+F31*F50)</f>
        <v>0.2514259537709468</v>
      </c>
    </row>
    <row r="91" spans="1:6" ht="12.75">
      <c r="A91" t="s">
        <v>90</v>
      </c>
      <c r="B91">
        <f>B31+(11/0.017)*(B17*B51+B32*B50)</f>
        <v>-0.02240729707640045</v>
      </c>
      <c r="C91">
        <f>C31+(11/0.017)*(C17*C51+C32*C50)</f>
        <v>0.002543752709963638</v>
      </c>
      <c r="D91">
        <f>D31+(11/0.017)*(D17*D51+D32*D50)</f>
        <v>0.04544547336365066</v>
      </c>
      <c r="E91">
        <f>E31+(11/0.017)*(E17*E51+E32*E50)</f>
        <v>0.00554341409634966</v>
      </c>
      <c r="F91">
        <f>F31+(11/0.017)*(F17*F51+F32*F50)</f>
        <v>0.016302447852870612</v>
      </c>
    </row>
    <row r="92" spans="1:6" ht="12.75">
      <c r="A92" t="s">
        <v>91</v>
      </c>
      <c r="B92">
        <f>B32+(12/0.017)*(B18*B51+B33*B50)</f>
        <v>0.05574863906265979</v>
      </c>
      <c r="C92">
        <f>C32+(12/0.017)*(C18*C51+C33*C50)</f>
        <v>0.02470973202646359</v>
      </c>
      <c r="D92">
        <f>D32+(12/0.017)*(D18*D51+D33*D50)</f>
        <v>0.03041510156349016</v>
      </c>
      <c r="E92">
        <f>E32+(12/0.017)*(E18*E51+E33*E50)</f>
        <v>0.029928074838744323</v>
      </c>
      <c r="F92">
        <f>F32+(12/0.017)*(F18*F51+F33*F50)</f>
        <v>0.04590665993753653</v>
      </c>
    </row>
    <row r="93" spans="1:6" ht="12.75">
      <c r="A93" t="s">
        <v>92</v>
      </c>
      <c r="B93">
        <f>B33+(13/0.017)*(B19*B51+B34*B50)</f>
        <v>0.121797003062143</v>
      </c>
      <c r="C93">
        <f>C33+(13/0.017)*(C19*C51+C34*C50)</f>
        <v>0.1157381360013249</v>
      </c>
      <c r="D93">
        <f>D33+(13/0.017)*(D19*D51+D34*D50)</f>
        <v>0.12733982736828597</v>
      </c>
      <c r="E93">
        <f>E33+(13/0.017)*(E19*E51+E34*E50)</f>
        <v>0.11886029359252683</v>
      </c>
      <c r="F93">
        <f>F33+(13/0.017)*(F19*F51+F34*F50)</f>
        <v>0.08673783078599392</v>
      </c>
    </row>
    <row r="94" spans="1:6" ht="12.75">
      <c r="A94" t="s">
        <v>93</v>
      </c>
      <c r="B94">
        <f>B34+(14/0.017)*(B20*B51+B35*B50)</f>
        <v>0.01435905173483166</v>
      </c>
      <c r="C94">
        <f>C34+(14/0.017)*(C20*C51+C35*C50)</f>
        <v>0.012572941478163272</v>
      </c>
      <c r="D94">
        <f>D34+(14/0.017)*(D20*D51+D35*D50)</f>
        <v>0.002071399127338491</v>
      </c>
      <c r="E94">
        <f>E34+(14/0.017)*(E20*E51+E35*E50)</f>
        <v>0.0007119139385101358</v>
      </c>
      <c r="F94">
        <f>F34+(14/0.017)*(F20*F51+F35*F50)</f>
        <v>-0.04170032034567067</v>
      </c>
    </row>
    <row r="95" spans="1:6" ht="12.75">
      <c r="A95" t="s">
        <v>94</v>
      </c>
      <c r="B95" s="49">
        <f>B35</f>
        <v>-0.005343019</v>
      </c>
      <c r="C95" s="49">
        <f>C35</f>
        <v>-0.001923877</v>
      </c>
      <c r="D95" s="49">
        <f>D35</f>
        <v>0.007245391</v>
      </c>
      <c r="E95" s="49">
        <f>E35</f>
        <v>0.001068975</v>
      </c>
      <c r="F95" s="49">
        <f>F35</f>
        <v>0.001236549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-1.9816537218772483</v>
      </c>
      <c r="C103">
        <f>C63*10000/C62</f>
        <v>0.45716459396927633</v>
      </c>
      <c r="D103">
        <f>D63*10000/D62</f>
        <v>1.9062296070332545</v>
      </c>
      <c r="E103">
        <f>E63*10000/E62</f>
        <v>2.6658924554459476</v>
      </c>
      <c r="F103">
        <f>F63*10000/F62</f>
        <v>-2.807520970918192</v>
      </c>
      <c r="G103">
        <f>AVERAGE(C103:E103)</f>
        <v>1.6764288854828262</v>
      </c>
      <c r="H103">
        <f>STDEV(C103:E103)</f>
        <v>1.1221523828048714</v>
      </c>
      <c r="I103">
        <f>(B103*B4+C103*C4+D103*D4+E103*E4+F103*F4)/SUM(B4:F4)</f>
        <v>0.5484900715958068</v>
      </c>
      <c r="K103">
        <f>(LN(H103)+LN(H123))/2-LN(K114*K115^3)</f>
        <v>-4.028894426468908</v>
      </c>
    </row>
    <row r="104" spans="1:11" ht="12.75">
      <c r="A104" t="s">
        <v>68</v>
      </c>
      <c r="B104">
        <f>B64*10000/B62</f>
        <v>0.046850664079480145</v>
      </c>
      <c r="C104">
        <f>C64*10000/C62</f>
        <v>0.3970125973483113</v>
      </c>
      <c r="D104">
        <f>D64*10000/D62</f>
        <v>1.027768709392813</v>
      </c>
      <c r="E104">
        <f>E64*10000/E62</f>
        <v>0.24676395924357736</v>
      </c>
      <c r="F104">
        <f>F64*10000/F62</f>
        <v>-2.724090686482556</v>
      </c>
      <c r="G104">
        <f>AVERAGE(C104:E104)</f>
        <v>0.5571817553282339</v>
      </c>
      <c r="H104">
        <f>STDEV(C104:E104)</f>
        <v>0.41440647233714334</v>
      </c>
      <c r="I104">
        <f>(B104*B4+C104*C4+D104*D4+E104*E4+F104*F4)/SUM(B4:F4)</f>
        <v>0.04605728931069145</v>
      </c>
      <c r="K104">
        <f>(LN(H104)+LN(H124))/2-LN(K114*K115^4)</f>
        <v>-3.949996203555076</v>
      </c>
    </row>
    <row r="105" spans="1:11" ht="12.75">
      <c r="A105" t="s">
        <v>69</v>
      </c>
      <c r="B105">
        <f>B65*10000/B62</f>
        <v>0.4857839516713954</v>
      </c>
      <c r="C105">
        <f>C65*10000/C62</f>
        <v>0.5661064728901971</v>
      </c>
      <c r="D105">
        <f>D65*10000/D62</f>
        <v>0.13366789829319747</v>
      </c>
      <c r="E105">
        <f>E65*10000/E62</f>
        <v>-0.16337369791889692</v>
      </c>
      <c r="F105">
        <f>F65*10000/F62</f>
        <v>-0.5172294261157719</v>
      </c>
      <c r="G105">
        <f>AVERAGE(C105:E105)</f>
        <v>0.17880022442149923</v>
      </c>
      <c r="H105">
        <f>STDEV(C105:E105)</f>
        <v>0.3668283318491496</v>
      </c>
      <c r="I105">
        <f>(B105*B4+C105*C4+D105*D4+E105*E4+F105*F4)/SUM(B4:F4)</f>
        <v>0.13063875792887106</v>
      </c>
      <c r="K105">
        <f>(LN(H105)+LN(H125))/2-LN(K114*K115^5)</f>
        <v>-4.3219201613649805</v>
      </c>
    </row>
    <row r="106" spans="1:11" ht="12.75">
      <c r="A106" t="s">
        <v>70</v>
      </c>
      <c r="B106">
        <f>B66*10000/B62</f>
        <v>2.7476875607317544</v>
      </c>
      <c r="C106">
        <f>C66*10000/C62</f>
        <v>1.3182347209733896</v>
      </c>
      <c r="D106">
        <f>D66*10000/D62</f>
        <v>2.1014626368647833</v>
      </c>
      <c r="E106">
        <f>E66*10000/E62</f>
        <v>1.2185475421563925</v>
      </c>
      <c r="F106">
        <f>F66*10000/F62</f>
        <v>13.584757300659192</v>
      </c>
      <c r="G106">
        <f>AVERAGE(C106:E106)</f>
        <v>1.5460816333315217</v>
      </c>
      <c r="H106">
        <f>STDEV(C106:E106)</f>
        <v>0.4835498192733946</v>
      </c>
      <c r="I106">
        <f>(B106*B4+C106*C4+D106*D4+E106*E4+F106*F4)/SUM(B4:F4)</f>
        <v>3.323747306233823</v>
      </c>
      <c r="K106">
        <f>(LN(H106)+LN(H126))/2-LN(K114*K115^6)</f>
        <v>-2.840820995515832</v>
      </c>
    </row>
    <row r="107" spans="1:11" ht="12.75">
      <c r="A107" t="s">
        <v>71</v>
      </c>
      <c r="B107">
        <f>B67*10000/B62</f>
        <v>0.02031698286299847</v>
      </c>
      <c r="C107">
        <f>C67*10000/C62</f>
        <v>-0.006161982645840987</v>
      </c>
      <c r="D107">
        <f>D67*10000/D62</f>
        <v>-0.18355733059614598</v>
      </c>
      <c r="E107">
        <f>E67*10000/E62</f>
        <v>-0.01183121983125285</v>
      </c>
      <c r="F107">
        <f>F67*10000/F62</f>
        <v>0.0972025889433427</v>
      </c>
      <c r="G107">
        <f>AVERAGE(C107:E107)</f>
        <v>-0.06718351102441326</v>
      </c>
      <c r="H107">
        <f>STDEV(C107:E107)</f>
        <v>0.10082253951300657</v>
      </c>
      <c r="I107">
        <f>(B107*B4+C107*C4+D107*D4+E107*E4+F107*F4)/SUM(B4:F4)</f>
        <v>-0.03258010455056068</v>
      </c>
      <c r="K107">
        <f>(LN(H107)+LN(H127))/2-LN(K114*K115^7)</f>
        <v>-3.506514458932931</v>
      </c>
    </row>
    <row r="108" spans="1:9" ht="12.75">
      <c r="A108" t="s">
        <v>72</v>
      </c>
      <c r="B108">
        <f>B68*10000/B62</f>
        <v>0.03168957587936222</v>
      </c>
      <c r="C108">
        <f>C68*10000/C62</f>
        <v>0.09327855321836187</v>
      </c>
      <c r="D108">
        <f>D68*10000/D62</f>
        <v>0.17310799604573182</v>
      </c>
      <c r="E108">
        <f>E68*10000/E62</f>
        <v>0.048836926649318047</v>
      </c>
      <c r="F108">
        <f>F68*10000/F62</f>
        <v>-0.09071342027464693</v>
      </c>
      <c r="G108">
        <f>AVERAGE(C108:E108)</f>
        <v>0.10507449197113723</v>
      </c>
      <c r="H108">
        <f>STDEV(C108:E108)</f>
        <v>0.06296969747844194</v>
      </c>
      <c r="I108">
        <f>(B108*B4+C108*C4+D108*D4+E108*E4+F108*F4)/SUM(B4:F4)</f>
        <v>0.0683427328060134</v>
      </c>
    </row>
    <row r="109" spans="1:9" ht="12.75">
      <c r="A109" t="s">
        <v>73</v>
      </c>
      <c r="B109">
        <f>B69*10000/B62</f>
        <v>0.032333585350535494</v>
      </c>
      <c r="C109">
        <f>C69*10000/C62</f>
        <v>0.01636263584140361</v>
      </c>
      <c r="D109">
        <f>D69*10000/D62</f>
        <v>0.00702747634759247</v>
      </c>
      <c r="E109">
        <f>E69*10000/E62</f>
        <v>-0.06684628943557352</v>
      </c>
      <c r="F109">
        <f>F69*10000/F62</f>
        <v>0.0834486138124995</v>
      </c>
      <c r="G109">
        <f>AVERAGE(C109:E109)</f>
        <v>-0.014485392415525815</v>
      </c>
      <c r="H109">
        <f>STDEV(C109:E109)</f>
        <v>0.045585457694880656</v>
      </c>
      <c r="I109">
        <f>(B109*B4+C109*C4+D109*D4+E109*E4+F109*F4)/SUM(B4:F4)</f>
        <v>0.00534783585638814</v>
      </c>
    </row>
    <row r="110" spans="1:11" ht="12.75">
      <c r="A110" t="s">
        <v>74</v>
      </c>
      <c r="B110">
        <f>B70*10000/B62</f>
        <v>-0.3774757595903295</v>
      </c>
      <c r="C110">
        <f>C70*10000/C62</f>
        <v>-0.09229590083989118</v>
      </c>
      <c r="D110">
        <f>D70*10000/D62</f>
        <v>-0.03743113427497295</v>
      </c>
      <c r="E110">
        <f>E70*10000/E62</f>
        <v>-0.11185329971669151</v>
      </c>
      <c r="F110">
        <f>F70*10000/F62</f>
        <v>-0.43530603909167015</v>
      </c>
      <c r="G110">
        <f>AVERAGE(C110:E110)</f>
        <v>-0.08052677827718523</v>
      </c>
      <c r="H110">
        <f>STDEV(C110:E110)</f>
        <v>0.03858171667617483</v>
      </c>
      <c r="I110">
        <f>(B110*B4+C110*C4+D110*D4+E110*E4+F110*F4)/SUM(B4:F4)</f>
        <v>-0.17086488516069184</v>
      </c>
      <c r="K110">
        <f>EXP(AVERAGE(K103:K107))</f>
        <v>0.024001732849754157</v>
      </c>
    </row>
    <row r="111" spans="1:9" ht="12.75">
      <c r="A111" t="s">
        <v>75</v>
      </c>
      <c r="B111">
        <f>B71*10000/B62</f>
        <v>-0.04994258364137728</v>
      </c>
      <c r="C111">
        <f>C71*10000/C62</f>
        <v>-0.008125546201645269</v>
      </c>
      <c r="D111">
        <f>D71*10000/D62</f>
        <v>-0.04771051893439807</v>
      </c>
      <c r="E111">
        <f>E71*10000/E62</f>
        <v>-0.03583620496588953</v>
      </c>
      <c r="F111">
        <f>F71*10000/F62</f>
        <v>-0.027220263754446517</v>
      </c>
      <c r="G111">
        <f>AVERAGE(C111:E111)</f>
        <v>-0.03055742336731096</v>
      </c>
      <c r="H111">
        <f>STDEV(C111:E111)</f>
        <v>0.0203135833357218</v>
      </c>
      <c r="I111">
        <f>(B111*B4+C111*C4+D111*D4+E111*E4+F111*F4)/SUM(B4:F4)</f>
        <v>-0.032923076016239616</v>
      </c>
    </row>
    <row r="112" spans="1:9" ht="12.75">
      <c r="A112" t="s">
        <v>76</v>
      </c>
      <c r="B112">
        <f>B72*10000/B62</f>
        <v>-0.04582477217574048</v>
      </c>
      <c r="C112">
        <f>C72*10000/C62</f>
        <v>-0.03679471319683377</v>
      </c>
      <c r="D112">
        <f>D72*10000/D62</f>
        <v>-0.055171526513842</v>
      </c>
      <c r="E112">
        <f>E72*10000/E62</f>
        <v>-0.03551936515845275</v>
      </c>
      <c r="F112">
        <f>F72*10000/F62</f>
        <v>-0.04882260066958117</v>
      </c>
      <c r="G112">
        <f>AVERAGE(C112:E112)</f>
        <v>-0.04249520162304284</v>
      </c>
      <c r="H112">
        <f>STDEV(C112:E112)</f>
        <v>0.0109965238920111</v>
      </c>
      <c r="I112">
        <f>(B112*B4+C112*C4+D112*D4+E112*E4+F112*F4)/SUM(B4:F4)</f>
        <v>-0.04381935782664915</v>
      </c>
    </row>
    <row r="113" spans="1:9" ht="12.75">
      <c r="A113" t="s">
        <v>77</v>
      </c>
      <c r="B113">
        <f>B73*10000/B62</f>
        <v>0.03185347457864967</v>
      </c>
      <c r="C113">
        <f>C73*10000/C62</f>
        <v>0.02240813565980998</v>
      </c>
      <c r="D113">
        <f>D73*10000/D62</f>
        <v>0.034075243042033576</v>
      </c>
      <c r="E113">
        <f>E73*10000/E62</f>
        <v>0.026943337398950443</v>
      </c>
      <c r="F113">
        <f>F73*10000/F62</f>
        <v>-0.02536282862595476</v>
      </c>
      <c r="G113">
        <f>AVERAGE(C113:E113)</f>
        <v>0.02780890536693133</v>
      </c>
      <c r="H113">
        <f>STDEV(C113:E113)</f>
        <v>0.005881518052125658</v>
      </c>
      <c r="I113">
        <f>(B113*B4+C113*C4+D113*D4+E113*E4+F113*F4)/SUM(B4:F4)</f>
        <v>0.021313011316575082</v>
      </c>
    </row>
    <row r="114" spans="1:11" ht="12.75">
      <c r="A114" t="s">
        <v>78</v>
      </c>
      <c r="B114">
        <f>B74*10000/B62</f>
        <v>-0.22650897985689422</v>
      </c>
      <c r="C114">
        <f>C74*10000/C62</f>
        <v>-0.21047728351830422</v>
      </c>
      <c r="D114">
        <f>D74*10000/D62</f>
        <v>-0.20847940482908406</v>
      </c>
      <c r="E114">
        <f>E74*10000/E62</f>
        <v>-0.20822789462612185</v>
      </c>
      <c r="F114">
        <f>F74*10000/F62</f>
        <v>-0.15840938825650197</v>
      </c>
      <c r="G114">
        <f>AVERAGE(C114:E114)</f>
        <v>-0.2090615276578367</v>
      </c>
      <c r="H114">
        <f>STDEV(C114:E114)</f>
        <v>0.0012325128144952964</v>
      </c>
      <c r="I114">
        <f>(B114*B4+C114*C4+D114*D4+E114*E4+F114*F4)/SUM(B4:F4)</f>
        <v>-0.20484652300679412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-0.007528812059551945</v>
      </c>
      <c r="C115">
        <f>C75*10000/C62</f>
        <v>-0.007316685853436607</v>
      </c>
      <c r="D115">
        <f>D75*10000/D62</f>
        <v>-0.0066699137736585265</v>
      </c>
      <c r="E115">
        <f>E75*10000/E62</f>
        <v>-0.005781362740484929</v>
      </c>
      <c r="F115">
        <f>F75*10000/F62</f>
        <v>0.00033534681609289084</v>
      </c>
      <c r="G115">
        <f>AVERAGE(C115:E115)</f>
        <v>-0.006589320789193355</v>
      </c>
      <c r="H115">
        <f>STDEV(C115:E115)</f>
        <v>0.0007708279231771886</v>
      </c>
      <c r="I115">
        <f>(B115*B4+C115*C4+D115*D4+E115*E4+F115*F4)/SUM(B4:F4)</f>
        <v>-0.005803321984842905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-53.16665233570751</v>
      </c>
      <c r="C122">
        <f>C82*10000/C62</f>
        <v>-36.71358098559836</v>
      </c>
      <c r="D122">
        <f>D82*10000/D62</f>
        <v>33.19356920846828</v>
      </c>
      <c r="E122">
        <f>E82*10000/E62</f>
        <v>33.076956480428336</v>
      </c>
      <c r="F122">
        <f>F82*10000/F62</f>
        <v>4.512680451967259</v>
      </c>
      <c r="G122">
        <f>AVERAGE(C122:E122)</f>
        <v>9.852314901099419</v>
      </c>
      <c r="H122">
        <f>STDEV(C122:E122)</f>
        <v>40.32729093839764</v>
      </c>
      <c r="I122">
        <f>(B122*B4+C122*C4+D122*D4+E122*E4+F122*F4)/SUM(B4:F4)</f>
        <v>-0.00436921267049859</v>
      </c>
    </row>
    <row r="123" spans="1:9" ht="12.75">
      <c r="A123" t="s">
        <v>82</v>
      </c>
      <c r="B123">
        <f>B83*10000/B62</f>
        <v>-3.461171896868912</v>
      </c>
      <c r="C123">
        <f>C83*10000/C62</f>
        <v>-0.8033677158494689</v>
      </c>
      <c r="D123">
        <f>D83*10000/D62</f>
        <v>-1.4388811370125434</v>
      </c>
      <c r="E123">
        <f>E83*10000/E62</f>
        <v>-0.1197292014819528</v>
      </c>
      <c r="F123">
        <f>F83*10000/F62</f>
        <v>2.8889315399563213</v>
      </c>
      <c r="G123">
        <f>AVERAGE(C123:E123)</f>
        <v>-0.787326018114655</v>
      </c>
      <c r="H123">
        <f>STDEV(C123:E123)</f>
        <v>0.6597222592145782</v>
      </c>
      <c r="I123">
        <f>(B123*B4+C123*C4+D123*D4+E123*E4+F123*F4)/SUM(B4:F4)</f>
        <v>-0.6855177662781657</v>
      </c>
    </row>
    <row r="124" spans="1:9" ht="12.75">
      <c r="A124" t="s">
        <v>83</v>
      </c>
      <c r="B124">
        <f>B84*10000/B62</f>
        <v>-2.3519646980049305</v>
      </c>
      <c r="C124">
        <f>C84*10000/C62</f>
        <v>-3.3938838259958817</v>
      </c>
      <c r="D124">
        <f>D84*10000/D62</f>
        <v>-2.981738405296096</v>
      </c>
      <c r="E124">
        <f>E84*10000/E62</f>
        <v>-2.136367838962201</v>
      </c>
      <c r="F124">
        <f>F84*10000/F62</f>
        <v>0.7820551478943104</v>
      </c>
      <c r="G124">
        <f>AVERAGE(C124:E124)</f>
        <v>-2.8373300234180596</v>
      </c>
      <c r="H124">
        <f>STDEV(C124:E124)</f>
        <v>0.6410748396082923</v>
      </c>
      <c r="I124">
        <f>(B124*B4+C124*C4+D124*D4+E124*E4+F124*F4)/SUM(B4:F4)</f>
        <v>-2.2848364589989028</v>
      </c>
    </row>
    <row r="125" spans="1:9" ht="12.75">
      <c r="A125" t="s">
        <v>84</v>
      </c>
      <c r="B125">
        <f>B85*10000/B62</f>
        <v>-0.0852268819632727</v>
      </c>
      <c r="C125">
        <f>C85*10000/C62</f>
        <v>0.4141686582959356</v>
      </c>
      <c r="D125">
        <f>D85*10000/D62</f>
        <v>0.3725868864862946</v>
      </c>
      <c r="E125">
        <f>E85*10000/E62</f>
        <v>0.2142457379169404</v>
      </c>
      <c r="F125">
        <f>F85*10000/F62</f>
        <v>-1.749504459716231</v>
      </c>
      <c r="G125">
        <f>AVERAGE(C125:E125)</f>
        <v>0.33366709423305685</v>
      </c>
      <c r="H125">
        <f>STDEV(C125:E125)</f>
        <v>0.10549102423899825</v>
      </c>
      <c r="I125">
        <f>(B125*B4+C125*C4+D125*D4+E125*E4+F125*F4)/SUM(B4:F4)</f>
        <v>-0.004563664633210799</v>
      </c>
    </row>
    <row r="126" spans="1:9" ht="12.75">
      <c r="A126" t="s">
        <v>85</v>
      </c>
      <c r="B126">
        <f>B86*10000/B62</f>
        <v>0.5554914006440863</v>
      </c>
      <c r="C126">
        <f>C86*10000/C62</f>
        <v>-0.22413509900938502</v>
      </c>
      <c r="D126">
        <f>D86*10000/D62</f>
        <v>0.7160329435132231</v>
      </c>
      <c r="E126">
        <f>E86*10000/E62</f>
        <v>0.35584371802002224</v>
      </c>
      <c r="F126">
        <f>F86*10000/F62</f>
        <v>0.9840805766514763</v>
      </c>
      <c r="G126">
        <f>AVERAGE(C126:E126)</f>
        <v>0.28258052084128676</v>
      </c>
      <c r="H126">
        <f>STDEV(C126:E126)</f>
        <v>0.4743465074087042</v>
      </c>
      <c r="I126">
        <f>(B126*B4+C126*C4+D126*D4+E126*E4+F126*F4)/SUM(B4:F4)</f>
        <v>0.4155495825537841</v>
      </c>
    </row>
    <row r="127" spans="1:9" ht="12.75">
      <c r="A127" t="s">
        <v>86</v>
      </c>
      <c r="B127">
        <f>B87*10000/B62</f>
        <v>-0.18367747241468874</v>
      </c>
      <c r="C127">
        <f>C87*10000/C62</f>
        <v>0.32275600711655056</v>
      </c>
      <c r="D127">
        <f>D87*10000/D62</f>
        <v>0.3359309508792618</v>
      </c>
      <c r="E127">
        <f>E87*10000/E62</f>
        <v>0.010600942438773697</v>
      </c>
      <c r="F127">
        <f>F87*10000/F62</f>
        <v>0.27998210893077075</v>
      </c>
      <c r="G127">
        <f>AVERAGE(C127:E127)</f>
        <v>0.22309596681152868</v>
      </c>
      <c r="H127">
        <f>STDEV(C127:E127)</f>
        <v>0.18414395543479273</v>
      </c>
      <c r="I127">
        <f>(B127*B4+C127*C4+D127*D4+E127*E4+F127*F4)/SUM(B4:F4)</f>
        <v>0.17164516749951045</v>
      </c>
    </row>
    <row r="128" spans="1:9" ht="12.75">
      <c r="A128" t="s">
        <v>87</v>
      </c>
      <c r="B128">
        <f>B88*10000/B62</f>
        <v>-0.0028238726316134723</v>
      </c>
      <c r="C128">
        <f>C88*10000/C62</f>
        <v>-0.13546298975736684</v>
      </c>
      <c r="D128">
        <f>D88*10000/D62</f>
        <v>-0.23677789915486827</v>
      </c>
      <c r="E128">
        <f>E88*10000/E62</f>
        <v>-0.14300421314978443</v>
      </c>
      <c r="F128">
        <f>F88*10000/F62</f>
        <v>0.1438993094312578</v>
      </c>
      <c r="G128">
        <f>AVERAGE(C128:E128)</f>
        <v>-0.17174836735400653</v>
      </c>
      <c r="H128">
        <f>STDEV(C128:E128)</f>
        <v>0.056443312422669284</v>
      </c>
      <c r="I128">
        <f>(B128*B4+C128*C4+D128*D4+E128*E4+F128*F4)/SUM(B4:F4)</f>
        <v>-0.10519257899176934</v>
      </c>
    </row>
    <row r="129" spans="1:9" ht="12.75">
      <c r="A129" t="s">
        <v>88</v>
      </c>
      <c r="B129">
        <f>B89*10000/B62</f>
        <v>-0.07204833631003768</v>
      </c>
      <c r="C129">
        <f>C89*10000/C62</f>
        <v>0.1212385399855869</v>
      </c>
      <c r="D129">
        <f>D89*10000/D62</f>
        <v>0.19480071774848473</v>
      </c>
      <c r="E129">
        <f>E89*10000/E62</f>
        <v>0.04183058391308762</v>
      </c>
      <c r="F129">
        <f>F89*10000/F62</f>
        <v>-0.07636162079658193</v>
      </c>
      <c r="G129">
        <f>AVERAGE(C129:E129)</f>
        <v>0.11928994721571974</v>
      </c>
      <c r="H129">
        <f>STDEV(C129:E129)</f>
        <v>0.07650368109929033</v>
      </c>
      <c r="I129">
        <f>(B129*B4+C129*C4+D129*D4+E129*E4+F129*F4)/SUM(B4:F4)</f>
        <v>0.06546322050247302</v>
      </c>
    </row>
    <row r="130" spans="1:9" ht="12.75">
      <c r="A130" t="s">
        <v>89</v>
      </c>
      <c r="B130">
        <f>B90*10000/B62</f>
        <v>0.19337858874665842</v>
      </c>
      <c r="C130">
        <f>C90*10000/C62</f>
        <v>0.09528159580912113</v>
      </c>
      <c r="D130">
        <f>D90*10000/D62</f>
        <v>0.15790652353844484</v>
      </c>
      <c r="E130">
        <f>E90*10000/E62</f>
        <v>0.11370223978359395</v>
      </c>
      <c r="F130">
        <f>F90*10000/F62</f>
        <v>0.2514295646838314</v>
      </c>
      <c r="G130">
        <f>AVERAGE(C130:E130)</f>
        <v>0.12229678637705331</v>
      </c>
      <c r="H130">
        <f>STDEV(C130:E130)</f>
        <v>0.03218493539897371</v>
      </c>
      <c r="I130">
        <f>(B130*B4+C130*C4+D130*D4+E130*E4+F130*F4)/SUM(B4:F4)</f>
        <v>0.1498034765985658</v>
      </c>
    </row>
    <row r="131" spans="1:9" ht="12.75">
      <c r="A131" t="s">
        <v>90</v>
      </c>
      <c r="B131">
        <f>B91*10000/B62</f>
        <v>-0.022407264515418513</v>
      </c>
      <c r="C131">
        <f>C91*10000/C62</f>
        <v>0.0025437603076527747</v>
      </c>
      <c r="D131">
        <f>D91*10000/D62</f>
        <v>0.04544538324612027</v>
      </c>
      <c r="E131">
        <f>E91*10000/E62</f>
        <v>0.005543397547249076</v>
      </c>
      <c r="F131">
        <f>F91*10000/F62</f>
        <v>0.016302681984304217</v>
      </c>
      <c r="G131">
        <f>AVERAGE(C131:E131)</f>
        <v>0.017844180367007374</v>
      </c>
      <c r="H131">
        <f>STDEV(C131:E131)</f>
        <v>0.023950349813160465</v>
      </c>
      <c r="I131">
        <f>(B131*B4+C131*C4+D131*D4+E131*E4+F131*F4)/SUM(B4:F4)</f>
        <v>0.011795834682951747</v>
      </c>
    </row>
    <row r="132" spans="1:9" ht="12.75">
      <c r="A132" t="s">
        <v>91</v>
      </c>
      <c r="B132">
        <f>B92*10000/B62</f>
        <v>0.055748558051977266</v>
      </c>
      <c r="C132">
        <f>C92*10000/C62</f>
        <v>0.02470980582957419</v>
      </c>
      <c r="D132">
        <f>D92*10000/D62</f>
        <v>0.030415041250908145</v>
      </c>
      <c r="E132">
        <f>E92*10000/E62</f>
        <v>0.0299279854925919</v>
      </c>
      <c r="F132">
        <f>F92*10000/F62</f>
        <v>0.045907319236814785</v>
      </c>
      <c r="G132">
        <f>AVERAGE(C132:E132)</f>
        <v>0.028350944191024744</v>
      </c>
      <c r="H132">
        <f>STDEV(C132:E132)</f>
        <v>0.003162708056926413</v>
      </c>
      <c r="I132">
        <f>(B132*B4+C132*C4+D132*D4+E132*E4+F132*F4)/SUM(B4:F4)</f>
        <v>0.03466371602368716</v>
      </c>
    </row>
    <row r="133" spans="1:9" ht="12.75">
      <c r="A133" t="s">
        <v>92</v>
      </c>
      <c r="B133">
        <f>B93*10000/B62</f>
        <v>0.12179682607381624</v>
      </c>
      <c r="C133">
        <f>C93*10000/C62</f>
        <v>0.1157384816883782</v>
      </c>
      <c r="D133">
        <f>D93*10000/D62</f>
        <v>0.12733957485577124</v>
      </c>
      <c r="E133">
        <f>E93*10000/E62</f>
        <v>0.11885993875146318</v>
      </c>
      <c r="F133">
        <f>F93*10000/F62</f>
        <v>0.08673907649172186</v>
      </c>
      <c r="G133">
        <f>AVERAGE(C133:E133)</f>
        <v>0.12064599843187086</v>
      </c>
      <c r="H133">
        <f>STDEV(C133:E133)</f>
        <v>0.006003236423473399</v>
      </c>
      <c r="I133">
        <f>(B133*B4+C133*C4+D133*D4+E133*E4+F133*F4)/SUM(B4:F4)</f>
        <v>0.11629608894577755</v>
      </c>
    </row>
    <row r="134" spans="1:9" ht="12.75">
      <c r="A134" t="s">
        <v>93</v>
      </c>
      <c r="B134">
        <f>B94*10000/B62</f>
        <v>0.01435903086909214</v>
      </c>
      <c r="C134">
        <f>C94*10000/C62</f>
        <v>0.012572979031067102</v>
      </c>
      <c r="D134">
        <f>D94*10000/D62</f>
        <v>0.0020713950197924587</v>
      </c>
      <c r="E134">
        <f>E94*10000/E62</f>
        <v>0.0007119118131889581</v>
      </c>
      <c r="F134">
        <f>F94*10000/F62</f>
        <v>-0.04170091923461498</v>
      </c>
      <c r="G134">
        <f>AVERAGE(C134:E134)</f>
        <v>0.00511876195468284</v>
      </c>
      <c r="H134">
        <f>STDEV(C134:E134)</f>
        <v>0.006491229684247299</v>
      </c>
      <c r="I134">
        <f>(B134*B4+C134*C4+D134*D4+E134*E4+F134*F4)/SUM(B4:F4)</f>
        <v>0.0002238485253406163</v>
      </c>
    </row>
    <row r="135" spans="1:9" ht="12.75">
      <c r="A135" t="s">
        <v>94</v>
      </c>
      <c r="B135">
        <f>B95*10000/B62</f>
        <v>-0.005343011235835293</v>
      </c>
      <c r="C135">
        <f>C95*10000/C62</f>
        <v>-0.0019238827462422844</v>
      </c>
      <c r="D135">
        <f>D95*10000/D62</f>
        <v>0.007245376632524093</v>
      </c>
      <c r="E135">
        <f>E95*10000/E62</f>
        <v>0.0010689718087221179</v>
      </c>
      <c r="F135">
        <f>F95*10000/F62</f>
        <v>0.0012365667589888773</v>
      </c>
      <c r="G135">
        <f>AVERAGE(C135:E135)</f>
        <v>0.002130155231667976</v>
      </c>
      <c r="H135">
        <f>STDEV(C135:E135)</f>
        <v>0.004675832768783023</v>
      </c>
      <c r="I135">
        <f>(B135*B4+C135*C4+D135*D4+E135*E4+F135*F4)/SUM(B4:F4)</f>
        <v>0.0009263106160165807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2005-01-26T13:20:17Z</cp:lastPrinted>
  <dcterms:created xsi:type="dcterms:W3CDTF">2005-01-26T13:20:17Z</dcterms:created>
  <dcterms:modified xsi:type="dcterms:W3CDTF">2005-01-26T15:42:59Z</dcterms:modified>
  <cp:category/>
  <cp:version/>
  <cp:contentType/>
  <cp:contentStatus/>
</cp:coreProperties>
</file>