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<sst xmlns="http://schemas.openxmlformats.org/spreadsheetml/2006/main" count="204" uniqueCount="98">
  <si>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04/03/2005       11:06:15</t>
  </si>
  <si>
    <t>LISSNER</t>
  </si>
  <si>
    <t>HCMQAP476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</si>
  <si>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</si>
  <si>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</si>
  <si>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</si>
  <si>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</si>
  <si>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</si>
  <si>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</si>
  <si>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</si>
  <si>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</si>
  <si>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</si>
  <si>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</si>
  <si>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</si>
  <si>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</si>
  <si>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</si>
  <si>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</si>
  <si>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</si>
  <si>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</si>
  <si>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</si>
  <si>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</si>
  <si>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</si>
  <si>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</si>
  <si>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</si>
  <si>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</si>
  <si>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</si>
  <si>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</si>
  <si>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</si>
  <si>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</si>
  <si>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</si>
  <si>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</si>
  <si>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</si>
  <si>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</si>
  <si>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</si>
  <si>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</si>
  <si>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</si>
  <si>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</si>
  <si>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</si>
  <si>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</si>
  <si>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</si>
  <si>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</si>
  <si>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</si>
  <si>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</si>
  <si>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</si>
  <si>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</si>
  <si>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</si>
  <si>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</si>
  <si>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</si>
  <si>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</si>
  <si>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</si>
  <si>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</si>
  <si>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</si>
  <si>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36mn</t>
  </si>
  <si>
    <t>Dx moy(m)</t>
  </si>
  <si>
    <t>Dy moy(m)</t>
  </si>
  <si>
    <t>Dx moy (mm)</t>
  </si>
  <si>
    <t>Dy moy (mm)</t>
  </si>
  <si>
    <t>* = Integral error  ! = Central error           Conclusion : ACCEPTED           Duration : 36mn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</si>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</sst>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5367750"/>
        <c:axId val="49874295"/>
      </c:lineChart>
      <c:catAx>
        <c:axId val="353677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874295"/>
        <c:crosses val="autoZero"/>
        <c:auto val="1"/>
        <c:lblOffset val="100"/>
        <c:noMultiLvlLbl val="0"/>
      </c:catAx>
      <c:valAx>
        <c:axId val="49874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36775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-0.002269</v>
      </c>
      <c r="C4" s="12">
        <v>-0.003758</v>
      </c>
      <c r="D4" s="12">
        <v>-0.003755</v>
      </c>
      <c r="E4" s="12">
        <v>-0.003756</v>
      </c>
      <c r="F4" s="24">
        <v>-0.00208</v>
      </c>
      <c r="G4" s="34">
        <v>-0.011712</v>
      </c>
    </row>
    <row r="5" spans="1:7" ht="12.75" thickBot="1">
      <c r="A5" s="44" t="s">
        <v>13</v>
      </c>
      <c r="B5" s="45">
        <v>1.939054</v>
      </c>
      <c r="C5" s="46">
        <v>1.140951</v>
      </c>
      <c r="D5" s="46">
        <v>-0.422908</v>
      </c>
      <c r="E5" s="46">
        <v>0.289324</v>
      </c>
      <c r="F5" s="47">
        <v>-3.931616</v>
      </c>
      <c r="G5" s="48">
        <v>4.881654</v>
      </c>
    </row>
    <row r="6" spans="1:7" ht="12.75" thickTop="1">
      <c r="A6" s="6" t="s">
        <v>14</v>
      </c>
      <c r="B6" s="39">
        <v>-91.24401</v>
      </c>
      <c r="C6" s="40">
        <v>101.2445</v>
      </c>
      <c r="D6" s="40">
        <v>44.4393</v>
      </c>
      <c r="E6" s="40">
        <v>-35.07176</v>
      </c>
      <c r="F6" s="41">
        <v>-100.3082</v>
      </c>
      <c r="G6" s="42">
        <v>0.002118597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0.8318958</v>
      </c>
      <c r="C8" s="13">
        <v>0.3729808</v>
      </c>
      <c r="D8" s="13">
        <v>-1.14492</v>
      </c>
      <c r="E8" s="13">
        <v>-2.647644</v>
      </c>
      <c r="F8" s="25">
        <v>-2.350389</v>
      </c>
      <c r="G8" s="35">
        <v>-1.014378</v>
      </c>
    </row>
    <row r="9" spans="1:7" ht="12">
      <c r="A9" s="20" t="s">
        <v>17</v>
      </c>
      <c r="B9" s="29">
        <v>-0.2368281</v>
      </c>
      <c r="C9" s="13">
        <v>-0.04379786</v>
      </c>
      <c r="D9" s="13">
        <v>0.1797377</v>
      </c>
      <c r="E9" s="13">
        <v>-0.5561155</v>
      </c>
      <c r="F9" s="25">
        <v>0.2037599</v>
      </c>
      <c r="G9" s="35">
        <v>-0.1083231</v>
      </c>
    </row>
    <row r="10" spans="1:7" ht="12">
      <c r="A10" s="20" t="s">
        <v>18</v>
      </c>
      <c r="B10" s="29">
        <v>-0.1527668</v>
      </c>
      <c r="C10" s="13">
        <v>-0.06512501</v>
      </c>
      <c r="D10" s="13">
        <v>0.2765108</v>
      </c>
      <c r="E10" s="13">
        <v>1.365597</v>
      </c>
      <c r="F10" s="25">
        <v>-2.048464</v>
      </c>
      <c r="G10" s="35">
        <v>0.08419028</v>
      </c>
    </row>
    <row r="11" spans="1:7" ht="12">
      <c r="A11" s="21" t="s">
        <v>19</v>
      </c>
      <c r="B11" s="31">
        <v>1.636766</v>
      </c>
      <c r="C11" s="15">
        <v>1.198991</v>
      </c>
      <c r="D11" s="15">
        <v>2.12857</v>
      </c>
      <c r="E11" s="15">
        <v>1.374338</v>
      </c>
      <c r="F11" s="27">
        <v>13.32895</v>
      </c>
      <c r="G11" s="37">
        <v>3.143723</v>
      </c>
    </row>
    <row r="12" spans="1:7" ht="12">
      <c r="A12" s="20" t="s">
        <v>20</v>
      </c>
      <c r="B12" s="29">
        <v>0.02028169</v>
      </c>
      <c r="C12" s="13">
        <v>-0.06812791</v>
      </c>
      <c r="D12" s="13">
        <v>0.4628252</v>
      </c>
      <c r="E12" s="13">
        <v>-0.07748485</v>
      </c>
      <c r="F12" s="25">
        <v>-0.5789562</v>
      </c>
      <c r="G12" s="35">
        <v>0.002083599</v>
      </c>
    </row>
    <row r="13" spans="1:7" ht="12">
      <c r="A13" s="20" t="s">
        <v>21</v>
      </c>
      <c r="B13" s="29">
        <v>-0.05230411</v>
      </c>
      <c r="C13" s="13">
        <v>-0.1487964</v>
      </c>
      <c r="D13" s="13">
        <v>-0.0135204</v>
      </c>
      <c r="E13" s="13">
        <v>-0.184417</v>
      </c>
      <c r="F13" s="25">
        <v>-0.1522441</v>
      </c>
      <c r="G13" s="35">
        <v>-0.1112804</v>
      </c>
    </row>
    <row r="14" spans="1:7" ht="12">
      <c r="A14" s="20" t="s">
        <v>22</v>
      </c>
      <c r="B14" s="29">
        <v>-0.06810846</v>
      </c>
      <c r="C14" s="13">
        <v>-0.0552978</v>
      </c>
      <c r="D14" s="13">
        <v>-0.022824</v>
      </c>
      <c r="E14" s="13">
        <v>0.1429005</v>
      </c>
      <c r="F14" s="25">
        <v>0.02651804</v>
      </c>
      <c r="G14" s="35">
        <v>0.009206902</v>
      </c>
    </row>
    <row r="15" spans="1:7" ht="12">
      <c r="A15" s="21" t="s">
        <v>23</v>
      </c>
      <c r="B15" s="31">
        <v>-0.2469054</v>
      </c>
      <c r="C15" s="15">
        <v>-0.004438359</v>
      </c>
      <c r="D15" s="15">
        <v>-0.03685565</v>
      </c>
      <c r="E15" s="15">
        <v>-0.105711</v>
      </c>
      <c r="F15" s="27">
        <v>-0.3576772</v>
      </c>
      <c r="G15" s="37">
        <v>-0.1188515</v>
      </c>
    </row>
    <row r="16" spans="1:7" ht="12">
      <c r="A16" s="20" t="s">
        <v>24</v>
      </c>
      <c r="B16" s="29">
        <v>-0.0298636</v>
      </c>
      <c r="C16" s="13">
        <v>-0.0123619</v>
      </c>
      <c r="D16" s="13">
        <v>-0.03359535</v>
      </c>
      <c r="E16" s="13">
        <v>-0.0489104</v>
      </c>
      <c r="F16" s="25">
        <v>-0.004203921</v>
      </c>
      <c r="G16" s="35">
        <v>-0.02771172</v>
      </c>
    </row>
    <row r="17" spans="1:7" ht="12">
      <c r="A17" s="20" t="s">
        <v>25</v>
      </c>
      <c r="B17" s="29">
        <v>-0.02599164</v>
      </c>
      <c r="C17" s="13">
        <v>-0.04215371</v>
      </c>
      <c r="D17" s="13">
        <v>-0.05148657</v>
      </c>
      <c r="E17" s="13">
        <v>-0.02370407</v>
      </c>
      <c r="F17" s="25">
        <v>-0.04341473</v>
      </c>
      <c r="G17" s="35">
        <v>-0.03778067</v>
      </c>
    </row>
    <row r="18" spans="1:7" ht="12">
      <c r="A18" s="20" t="s">
        <v>26</v>
      </c>
      <c r="B18" s="29">
        <v>0.04717212</v>
      </c>
      <c r="C18" s="13">
        <v>0.01923262</v>
      </c>
      <c r="D18" s="13">
        <v>0.02116044</v>
      </c>
      <c r="E18" s="13">
        <v>0.03216808</v>
      </c>
      <c r="F18" s="25">
        <v>0.007135721</v>
      </c>
      <c r="G18" s="35">
        <v>0.02525505</v>
      </c>
    </row>
    <row r="19" spans="1:7" ht="12">
      <c r="A19" s="21" t="s">
        <v>27</v>
      </c>
      <c r="B19" s="31">
        <v>-0.2160631</v>
      </c>
      <c r="C19" s="15">
        <v>-0.2162442</v>
      </c>
      <c r="D19" s="15">
        <v>-0.2129959</v>
      </c>
      <c r="E19" s="15">
        <v>-0.1982657</v>
      </c>
      <c r="F19" s="27">
        <v>-0.1603406</v>
      </c>
      <c r="G19" s="37">
        <v>-0.2036683</v>
      </c>
    </row>
    <row r="20" spans="1:7" ht="12.75" thickBot="1">
      <c r="A20" s="44" t="s">
        <v>28</v>
      </c>
      <c r="B20" s="45">
        <v>-0.0119262</v>
      </c>
      <c r="C20" s="46">
        <v>0.009343817</v>
      </c>
      <c r="D20" s="46">
        <v>0.004304849</v>
      </c>
      <c r="E20" s="46">
        <v>-0.007144814</v>
      </c>
      <c r="F20" s="47">
        <v>-0.0002925141</v>
      </c>
      <c r="G20" s="48">
        <v>-0.0002059219</v>
      </c>
    </row>
    <row r="21" spans="1:7" ht="12.75" thickTop="1">
      <c r="A21" s="6" t="s">
        <v>29</v>
      </c>
      <c r="B21" s="39">
        <v>-93.91407</v>
      </c>
      <c r="C21" s="40">
        <v>65.91543</v>
      </c>
      <c r="D21" s="40">
        <v>-14.60621</v>
      </c>
      <c r="E21" s="40">
        <v>28.71012</v>
      </c>
      <c r="F21" s="41">
        <v>-42.05766</v>
      </c>
      <c r="G21" s="43">
        <v>0.01216653</v>
      </c>
    </row>
    <row r="22" spans="1:7" ht="12">
      <c r="A22" s="20" t="s">
        <v>30</v>
      </c>
      <c r="B22" s="29">
        <v>38.78127</v>
      </c>
      <c r="C22" s="13">
        <v>22.81906</v>
      </c>
      <c r="D22" s="13">
        <v>-8.458156</v>
      </c>
      <c r="E22" s="13">
        <v>5.786486</v>
      </c>
      <c r="F22" s="25">
        <v>-78.63395</v>
      </c>
      <c r="G22" s="36">
        <v>0</v>
      </c>
    </row>
    <row r="23" spans="1:7" ht="12">
      <c r="A23" s="20" t="s">
        <v>31</v>
      </c>
      <c r="B23" s="29">
        <v>0.06355515</v>
      </c>
      <c r="C23" s="13">
        <v>-1.104826</v>
      </c>
      <c r="D23" s="13">
        <v>0.318618</v>
      </c>
      <c r="E23" s="13">
        <v>-1.079068</v>
      </c>
      <c r="F23" s="25">
        <v>6.085987</v>
      </c>
      <c r="G23" s="35">
        <v>0.3709974</v>
      </c>
    </row>
    <row r="24" spans="1:7" ht="12">
      <c r="A24" s="20" t="s">
        <v>32</v>
      </c>
      <c r="B24" s="29">
        <v>-3.804405</v>
      </c>
      <c r="C24" s="13">
        <v>3.012601</v>
      </c>
      <c r="D24" s="13">
        <v>2.227416</v>
      </c>
      <c r="E24" s="13">
        <v>1.530048</v>
      </c>
      <c r="F24" s="25">
        <v>1.775049</v>
      </c>
      <c r="G24" s="35">
        <v>1.312231</v>
      </c>
    </row>
    <row r="25" spans="1:7" ht="12">
      <c r="A25" s="20" t="s">
        <v>33</v>
      </c>
      <c r="B25" s="29">
        <v>-1.170015</v>
      </c>
      <c r="C25" s="13">
        <v>0.2225967</v>
      </c>
      <c r="D25" s="13">
        <v>0.7773889</v>
      </c>
      <c r="E25" s="13">
        <v>0.03699617</v>
      </c>
      <c r="F25" s="25">
        <v>-2.014742</v>
      </c>
      <c r="G25" s="35">
        <v>-0.1889196</v>
      </c>
    </row>
    <row r="26" spans="1:7" ht="12">
      <c r="A26" s="21" t="s">
        <v>34</v>
      </c>
      <c r="B26" s="31">
        <v>-0.2000262</v>
      </c>
      <c r="C26" s="15">
        <v>-0.08188488</v>
      </c>
      <c r="D26" s="15">
        <v>0.06800159</v>
      </c>
      <c r="E26" s="15">
        <v>0.6587355</v>
      </c>
      <c r="F26" s="27">
        <v>0.9274461</v>
      </c>
      <c r="G26" s="37">
        <v>0.2495048</v>
      </c>
    </row>
    <row r="27" spans="1:7" ht="12">
      <c r="A27" s="20" t="s">
        <v>35</v>
      </c>
      <c r="B27" s="29">
        <v>0.1166975</v>
      </c>
      <c r="C27" s="13">
        <v>0.11108319999999999</v>
      </c>
      <c r="D27" s="13">
        <v>0.1768062</v>
      </c>
      <c r="E27" s="13">
        <v>-0.2051799</v>
      </c>
      <c r="F27" s="25">
        <v>0.270888</v>
      </c>
      <c r="G27" s="35">
        <v>0.0729291</v>
      </c>
    </row>
    <row r="28" spans="1:7" ht="12">
      <c r="A28" s="20" t="s">
        <v>36</v>
      </c>
      <c r="B28" s="29">
        <v>-0.4063016</v>
      </c>
      <c r="C28" s="13">
        <v>0.5375933</v>
      </c>
      <c r="D28" s="13">
        <v>0.4128808</v>
      </c>
      <c r="E28" s="13">
        <v>0.4652357</v>
      </c>
      <c r="F28" s="25">
        <v>0.1790136</v>
      </c>
      <c r="G28" s="35">
        <v>0.3053411</v>
      </c>
    </row>
    <row r="29" spans="1:7" ht="12">
      <c r="A29" s="20" t="s">
        <v>37</v>
      </c>
      <c r="B29" s="29">
        <v>-0.03747669</v>
      </c>
      <c r="C29" s="13">
        <v>0.04896965</v>
      </c>
      <c r="D29" s="13">
        <v>0.02023326</v>
      </c>
      <c r="E29" s="13">
        <v>-0.01955011</v>
      </c>
      <c r="F29" s="25">
        <v>-0.1026997</v>
      </c>
      <c r="G29" s="35">
        <v>-0.007173517</v>
      </c>
    </row>
    <row r="30" spans="1:7" ht="12">
      <c r="A30" s="21" t="s">
        <v>38</v>
      </c>
      <c r="B30" s="31">
        <v>0.07851665</v>
      </c>
      <c r="C30" s="15">
        <v>0.1090955</v>
      </c>
      <c r="D30" s="15">
        <v>0.03278694</v>
      </c>
      <c r="E30" s="15">
        <v>0.02923028</v>
      </c>
      <c r="F30" s="27">
        <v>0.3076021</v>
      </c>
      <c r="G30" s="37">
        <v>0.09353977</v>
      </c>
    </row>
    <row r="31" spans="1:7" ht="12">
      <c r="A31" s="20" t="s">
        <v>39</v>
      </c>
      <c r="B31" s="29">
        <v>0.006947994</v>
      </c>
      <c r="C31" s="13">
        <v>0.02532553</v>
      </c>
      <c r="D31" s="13">
        <v>-0.004302033</v>
      </c>
      <c r="E31" s="13">
        <v>-0.01989187</v>
      </c>
      <c r="F31" s="25">
        <v>0.01410043</v>
      </c>
      <c r="G31" s="35">
        <v>0.003164391</v>
      </c>
    </row>
    <row r="32" spans="1:7" ht="12">
      <c r="A32" s="20" t="s">
        <v>40</v>
      </c>
      <c r="B32" s="29">
        <v>-0.004400089</v>
      </c>
      <c r="C32" s="13">
        <v>0.07679031</v>
      </c>
      <c r="D32" s="13">
        <v>0.06482079</v>
      </c>
      <c r="E32" s="13">
        <v>0.06216722</v>
      </c>
      <c r="F32" s="25">
        <v>0.02892518</v>
      </c>
      <c r="G32" s="35">
        <v>0.05222764</v>
      </c>
    </row>
    <row r="33" spans="1:7" ht="12">
      <c r="A33" s="20" t="s">
        <v>41</v>
      </c>
      <c r="B33" s="29">
        <v>0.1671565</v>
      </c>
      <c r="C33" s="13">
        <v>0.107191</v>
      </c>
      <c r="D33" s="13">
        <v>0.1146928</v>
      </c>
      <c r="E33" s="13">
        <v>0.1001772</v>
      </c>
      <c r="F33" s="25">
        <v>0.09034721</v>
      </c>
      <c r="G33" s="35">
        <v>0.1137752</v>
      </c>
    </row>
    <row r="34" spans="1:7" ht="12">
      <c r="A34" s="21" t="s">
        <v>42</v>
      </c>
      <c r="B34" s="31">
        <v>-0.01047814</v>
      </c>
      <c r="C34" s="15">
        <v>-0.009793163</v>
      </c>
      <c r="D34" s="15">
        <v>-0.003622796</v>
      </c>
      <c r="E34" s="15">
        <v>-0.0007361148</v>
      </c>
      <c r="F34" s="27">
        <v>-0.01807204</v>
      </c>
      <c r="G34" s="37">
        <v>-0.00733227</v>
      </c>
    </row>
    <row r="35" spans="1:7" ht="12.75" thickBot="1">
      <c r="A35" s="22" t="s">
        <v>43</v>
      </c>
      <c r="B35" s="32">
        <v>-0.002324483</v>
      </c>
      <c r="C35" s="16">
        <v>-0.006814579</v>
      </c>
      <c r="D35" s="16">
        <v>-0.001305647</v>
      </c>
      <c r="E35" s="16">
        <v>-0.003655578</v>
      </c>
      <c r="F35" s="28">
        <v>0.0007204748</v>
      </c>
      <c r="G35" s="38">
        <v>-0.003074685</v>
      </c>
    </row>
    <row r="36" spans="1:7" ht="12">
      <c r="A36" s="4" t="s">
        <v>44</v>
      </c>
      <c r="B36" s="3">
        <v>21.42639</v>
      </c>
      <c r="C36" s="3">
        <v>21.4325</v>
      </c>
      <c r="D36" s="3">
        <v>21.4447</v>
      </c>
      <c r="E36" s="3">
        <v>21.44775</v>
      </c>
      <c r="F36" s="3">
        <v>21.45996</v>
      </c>
      <c r="G36" s="3"/>
    </row>
    <row r="37" spans="1:6" ht="12">
      <c r="A37" s="4" t="s">
        <v>45</v>
      </c>
      <c r="B37" s="2">
        <v>0.01780192</v>
      </c>
      <c r="C37" s="2">
        <v>0.1597087</v>
      </c>
      <c r="D37" s="2">
        <v>0.2182007</v>
      </c>
      <c r="E37" s="2">
        <v>0.2665202</v>
      </c>
      <c r="F37" s="2">
        <v>0.2985636</v>
      </c>
    </row>
    <row r="38" spans="1:7" ht="12">
      <c r="A38" s="4" t="s">
        <v>53</v>
      </c>
      <c r="B38" s="2">
        <v>0.0001557316</v>
      </c>
      <c r="C38" s="2">
        <v>-0.0001723705</v>
      </c>
      <c r="D38" s="2">
        <v>-7.556775E-05</v>
      </c>
      <c r="E38" s="2">
        <v>5.959373E-05</v>
      </c>
      <c r="F38" s="2">
        <v>0.0001699512</v>
      </c>
      <c r="G38" s="2">
        <v>0.0002440278</v>
      </c>
    </row>
    <row r="39" spans="1:7" ht="12.75" thickBot="1">
      <c r="A39" s="4" t="s">
        <v>54</v>
      </c>
      <c r="B39" s="2">
        <v>0.00015905</v>
      </c>
      <c r="C39" s="2">
        <v>-0.0001116629</v>
      </c>
      <c r="D39" s="2">
        <v>2.476665E-05</v>
      </c>
      <c r="E39" s="2">
        <v>-4.884168E-05</v>
      </c>
      <c r="F39" s="2">
        <v>7.283441E-05</v>
      </c>
      <c r="G39" s="2">
        <v>0.001045018</v>
      </c>
    </row>
    <row r="40" spans="2:7" ht="12.75" thickBot="1">
      <c r="B40" s="7" t="s">
        <v>46</v>
      </c>
      <c r="C40" s="18">
        <v>-0.003756</v>
      </c>
      <c r="D40" s="17" t="s">
        <v>47</v>
      </c>
      <c r="E40" s="18">
        <v>3.117894</v>
      </c>
      <c r="F40" s="17" t="s">
        <v>48</v>
      </c>
      <c r="G40" s="8">
        <v>55.088142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12.505</v>
      </c>
      <c r="E43" s="1">
        <v>12.505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0.002269</v>
      </c>
      <c r="C4">
        <v>0.003758</v>
      </c>
      <c r="D4">
        <v>0.003755</v>
      </c>
      <c r="E4">
        <v>0.003756</v>
      </c>
      <c r="F4">
        <v>0.00208</v>
      </c>
      <c r="G4">
        <v>0.011712</v>
      </c>
    </row>
    <row r="5" spans="1:7" ht="12.75">
      <c r="A5" t="s">
        <v>13</v>
      </c>
      <c r="B5">
        <v>1.939054</v>
      </c>
      <c r="C5">
        <v>1.140951</v>
      </c>
      <c r="D5">
        <v>-0.422908</v>
      </c>
      <c r="E5">
        <v>0.289324</v>
      </c>
      <c r="F5">
        <v>-3.931616</v>
      </c>
      <c r="G5">
        <v>4.881654</v>
      </c>
    </row>
    <row r="6" spans="1:7" ht="12.75">
      <c r="A6" t="s">
        <v>14</v>
      </c>
      <c r="B6" s="49">
        <v>-91.24401</v>
      </c>
      <c r="C6" s="49">
        <v>101.2445</v>
      </c>
      <c r="D6" s="49">
        <v>44.4393</v>
      </c>
      <c r="E6" s="49">
        <v>-35.07176</v>
      </c>
      <c r="F6" s="49">
        <v>-100.3082</v>
      </c>
      <c r="G6" s="49">
        <v>0.002118597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0.8318958</v>
      </c>
      <c r="C8" s="49">
        <v>0.3729808</v>
      </c>
      <c r="D8" s="49">
        <v>-1.14492</v>
      </c>
      <c r="E8" s="49">
        <v>-2.647644</v>
      </c>
      <c r="F8" s="49">
        <v>-2.350389</v>
      </c>
      <c r="G8" s="49">
        <v>-1.014378</v>
      </c>
    </row>
    <row r="9" spans="1:7" ht="12.75">
      <c r="A9" t="s">
        <v>17</v>
      </c>
      <c r="B9" s="49">
        <v>-0.2368281</v>
      </c>
      <c r="C9" s="49">
        <v>-0.04379786</v>
      </c>
      <c r="D9" s="49">
        <v>0.1797377</v>
      </c>
      <c r="E9" s="49">
        <v>-0.5561155</v>
      </c>
      <c r="F9" s="49">
        <v>0.2037599</v>
      </c>
      <c r="G9" s="49">
        <v>-0.1083231</v>
      </c>
    </row>
    <row r="10" spans="1:7" ht="12.75">
      <c r="A10" t="s">
        <v>18</v>
      </c>
      <c r="B10" s="49">
        <v>-0.1527668</v>
      </c>
      <c r="C10" s="49">
        <v>-0.06512501</v>
      </c>
      <c r="D10" s="49">
        <v>0.2765108</v>
      </c>
      <c r="E10" s="49">
        <v>1.365597</v>
      </c>
      <c r="F10" s="49">
        <v>-2.048464</v>
      </c>
      <c r="G10" s="49">
        <v>0.08419028</v>
      </c>
    </row>
    <row r="11" spans="1:7" ht="12.75">
      <c r="A11" t="s">
        <v>19</v>
      </c>
      <c r="B11" s="49">
        <v>1.636766</v>
      </c>
      <c r="C11" s="49">
        <v>1.198991</v>
      </c>
      <c r="D11" s="49">
        <v>2.12857</v>
      </c>
      <c r="E11" s="49">
        <v>1.374338</v>
      </c>
      <c r="F11" s="49">
        <v>13.32895</v>
      </c>
      <c r="G11" s="49">
        <v>3.143723</v>
      </c>
    </row>
    <row r="12" spans="1:7" ht="12.75">
      <c r="A12" t="s">
        <v>20</v>
      </c>
      <c r="B12" s="49">
        <v>0.02028169</v>
      </c>
      <c r="C12" s="49">
        <v>-0.06812791</v>
      </c>
      <c r="D12" s="49">
        <v>0.4628252</v>
      </c>
      <c r="E12" s="49">
        <v>-0.07748485</v>
      </c>
      <c r="F12" s="49">
        <v>-0.5789562</v>
      </c>
      <c r="G12" s="49">
        <v>0.002083599</v>
      </c>
    </row>
    <row r="13" spans="1:7" ht="12.75">
      <c r="A13" t="s">
        <v>21</v>
      </c>
      <c r="B13" s="49">
        <v>-0.05230411</v>
      </c>
      <c r="C13" s="49">
        <v>-0.1487964</v>
      </c>
      <c r="D13" s="49">
        <v>-0.0135204</v>
      </c>
      <c r="E13" s="49">
        <v>-0.184417</v>
      </c>
      <c r="F13" s="49">
        <v>-0.1522441</v>
      </c>
      <c r="G13" s="49">
        <v>-0.1112804</v>
      </c>
    </row>
    <row r="14" spans="1:7" ht="12.75">
      <c r="A14" t="s">
        <v>22</v>
      </c>
      <c r="B14" s="49">
        <v>-0.06810846</v>
      </c>
      <c r="C14" s="49">
        <v>-0.0552978</v>
      </c>
      <c r="D14" s="49">
        <v>-0.022824</v>
      </c>
      <c r="E14" s="49">
        <v>0.1429005</v>
      </c>
      <c r="F14" s="49">
        <v>0.02651804</v>
      </c>
      <c r="G14" s="49">
        <v>0.009206902</v>
      </c>
    </row>
    <row r="15" spans="1:7" ht="12.75">
      <c r="A15" t="s">
        <v>23</v>
      </c>
      <c r="B15" s="49">
        <v>-0.2469054</v>
      </c>
      <c r="C15" s="49">
        <v>-0.004438359</v>
      </c>
      <c r="D15" s="49">
        <v>-0.03685565</v>
      </c>
      <c r="E15" s="49">
        <v>-0.105711</v>
      </c>
      <c r="F15" s="49">
        <v>-0.3576772</v>
      </c>
      <c r="G15" s="49">
        <v>-0.1188515</v>
      </c>
    </row>
    <row r="16" spans="1:7" ht="12.75">
      <c r="A16" t="s">
        <v>24</v>
      </c>
      <c r="B16" s="49">
        <v>-0.0298636</v>
      </c>
      <c r="C16" s="49">
        <v>-0.0123619</v>
      </c>
      <c r="D16" s="49">
        <v>-0.03359535</v>
      </c>
      <c r="E16" s="49">
        <v>-0.0489104</v>
      </c>
      <c r="F16" s="49">
        <v>-0.004203921</v>
      </c>
      <c r="G16" s="49">
        <v>-0.02771172</v>
      </c>
    </row>
    <row r="17" spans="1:7" ht="12.75">
      <c r="A17" t="s">
        <v>25</v>
      </c>
      <c r="B17" s="49">
        <v>-0.02599164</v>
      </c>
      <c r="C17" s="49">
        <v>-0.04215371</v>
      </c>
      <c r="D17" s="49">
        <v>-0.05148657</v>
      </c>
      <c r="E17" s="49">
        <v>-0.02370407</v>
      </c>
      <c r="F17" s="49">
        <v>-0.04341473</v>
      </c>
      <c r="G17" s="49">
        <v>-0.03778067</v>
      </c>
    </row>
    <row r="18" spans="1:7" ht="12.75">
      <c r="A18" t="s">
        <v>26</v>
      </c>
      <c r="B18" s="49">
        <v>0.04717212</v>
      </c>
      <c r="C18" s="49">
        <v>0.01923262</v>
      </c>
      <c r="D18" s="49">
        <v>0.02116044</v>
      </c>
      <c r="E18" s="49">
        <v>0.03216808</v>
      </c>
      <c r="F18" s="49">
        <v>0.007135721</v>
      </c>
      <c r="G18" s="49">
        <v>0.02525505</v>
      </c>
    </row>
    <row r="19" spans="1:7" ht="12.75">
      <c r="A19" t="s">
        <v>27</v>
      </c>
      <c r="B19" s="49">
        <v>-0.2160631</v>
      </c>
      <c r="C19" s="49">
        <v>-0.2162442</v>
      </c>
      <c r="D19" s="49">
        <v>-0.2129959</v>
      </c>
      <c r="E19" s="49">
        <v>-0.1982657</v>
      </c>
      <c r="F19" s="49">
        <v>-0.1603406</v>
      </c>
      <c r="G19" s="49">
        <v>-0.2036683</v>
      </c>
    </row>
    <row r="20" spans="1:7" ht="12.75">
      <c r="A20" t="s">
        <v>28</v>
      </c>
      <c r="B20" s="49">
        <v>-0.0119262</v>
      </c>
      <c r="C20" s="49">
        <v>0.009343817</v>
      </c>
      <c r="D20" s="49">
        <v>0.004304849</v>
      </c>
      <c r="E20" s="49">
        <v>-0.007144814</v>
      </c>
      <c r="F20" s="49">
        <v>-0.0002925141</v>
      </c>
      <c r="G20" s="49">
        <v>-0.0002059219</v>
      </c>
    </row>
    <row r="21" spans="1:7" ht="12.75">
      <c r="A21" t="s">
        <v>29</v>
      </c>
      <c r="B21" s="49">
        <v>-93.91407</v>
      </c>
      <c r="C21" s="49">
        <v>65.91543</v>
      </c>
      <c r="D21" s="49">
        <v>-14.60621</v>
      </c>
      <c r="E21" s="49">
        <v>28.71012</v>
      </c>
      <c r="F21" s="49">
        <v>-42.05766</v>
      </c>
      <c r="G21" s="49">
        <v>0.01216653</v>
      </c>
    </row>
    <row r="22" spans="1:7" ht="12.75">
      <c r="A22" t="s">
        <v>30</v>
      </c>
      <c r="B22" s="49">
        <v>38.78127</v>
      </c>
      <c r="C22" s="49">
        <v>22.81906</v>
      </c>
      <c r="D22" s="49">
        <v>-8.458156</v>
      </c>
      <c r="E22" s="49">
        <v>5.786486</v>
      </c>
      <c r="F22" s="49">
        <v>-78.63395</v>
      </c>
      <c r="G22" s="49">
        <v>0</v>
      </c>
    </row>
    <row r="23" spans="1:7" ht="12.75">
      <c r="A23" t="s">
        <v>31</v>
      </c>
      <c r="B23" s="49">
        <v>0.06355515</v>
      </c>
      <c r="C23" s="49">
        <v>-1.104826</v>
      </c>
      <c r="D23" s="49">
        <v>0.318618</v>
      </c>
      <c r="E23" s="49">
        <v>-1.079068</v>
      </c>
      <c r="F23" s="49">
        <v>6.085987</v>
      </c>
      <c r="G23" s="49">
        <v>0.3709974</v>
      </c>
    </row>
    <row r="24" spans="1:7" ht="12.75">
      <c r="A24" t="s">
        <v>32</v>
      </c>
      <c r="B24" s="49">
        <v>-3.804405</v>
      </c>
      <c r="C24" s="49">
        <v>3.012601</v>
      </c>
      <c r="D24" s="49">
        <v>2.227416</v>
      </c>
      <c r="E24" s="49">
        <v>1.530048</v>
      </c>
      <c r="F24" s="49">
        <v>1.775049</v>
      </c>
      <c r="G24" s="49">
        <v>1.312231</v>
      </c>
    </row>
    <row r="25" spans="1:7" ht="12.75">
      <c r="A25" t="s">
        <v>33</v>
      </c>
      <c r="B25" s="49">
        <v>-1.170015</v>
      </c>
      <c r="C25" s="49">
        <v>0.2225967</v>
      </c>
      <c r="D25" s="49">
        <v>0.7773889</v>
      </c>
      <c r="E25" s="49">
        <v>0.03699617</v>
      </c>
      <c r="F25" s="49">
        <v>-2.014742</v>
      </c>
      <c r="G25" s="49">
        <v>-0.1889196</v>
      </c>
    </row>
    <row r="26" spans="1:7" ht="12.75">
      <c r="A26" t="s">
        <v>34</v>
      </c>
      <c r="B26" s="49">
        <v>-0.2000262</v>
      </c>
      <c r="C26" s="49">
        <v>-0.08188488</v>
      </c>
      <c r="D26" s="49">
        <v>0.06800159</v>
      </c>
      <c r="E26" s="49">
        <v>0.6587355</v>
      </c>
      <c r="F26" s="49">
        <v>0.9274461</v>
      </c>
      <c r="G26" s="49">
        <v>0.2495048</v>
      </c>
    </row>
    <row r="27" spans="1:7" ht="12.75">
      <c r="A27" t="s">
        <v>35</v>
      </c>
      <c r="B27" s="49">
        <v>0.1166975</v>
      </c>
      <c r="C27" s="49">
        <v>0.11108319999999999</v>
      </c>
      <c r="D27" s="49">
        <v>0.1768062</v>
      </c>
      <c r="E27" s="49">
        <v>-0.2051799</v>
      </c>
      <c r="F27" s="49">
        <v>0.270888</v>
      </c>
      <c r="G27" s="49">
        <v>0.0729291</v>
      </c>
    </row>
    <row r="28" spans="1:7" ht="12.75">
      <c r="A28" t="s">
        <v>36</v>
      </c>
      <c r="B28" s="49">
        <v>-0.4063016</v>
      </c>
      <c r="C28" s="49">
        <v>0.5375933</v>
      </c>
      <c r="D28" s="49">
        <v>0.4128808</v>
      </c>
      <c r="E28" s="49">
        <v>0.4652357</v>
      </c>
      <c r="F28" s="49">
        <v>0.1790136</v>
      </c>
      <c r="G28" s="49">
        <v>0.3053411</v>
      </c>
    </row>
    <row r="29" spans="1:7" ht="12.75">
      <c r="A29" t="s">
        <v>37</v>
      </c>
      <c r="B29" s="49">
        <v>-0.03747669</v>
      </c>
      <c r="C29" s="49">
        <v>0.04896965</v>
      </c>
      <c r="D29" s="49">
        <v>0.02023326</v>
      </c>
      <c r="E29" s="49">
        <v>-0.01955011</v>
      </c>
      <c r="F29" s="49">
        <v>-0.1026997</v>
      </c>
      <c r="G29" s="49">
        <v>-0.007173517</v>
      </c>
    </row>
    <row r="30" spans="1:7" ht="12.75">
      <c r="A30" t="s">
        <v>38</v>
      </c>
      <c r="B30" s="49">
        <v>0.07851665</v>
      </c>
      <c r="C30" s="49">
        <v>0.1090955</v>
      </c>
      <c r="D30" s="49">
        <v>0.03278694</v>
      </c>
      <c r="E30" s="49">
        <v>0.02923028</v>
      </c>
      <c r="F30" s="49">
        <v>0.3076021</v>
      </c>
      <c r="G30" s="49">
        <v>0.09353977</v>
      </c>
    </row>
    <row r="31" spans="1:7" ht="12.75">
      <c r="A31" t="s">
        <v>39</v>
      </c>
      <c r="B31" s="49">
        <v>0.006947994</v>
      </c>
      <c r="C31" s="49">
        <v>0.02532553</v>
      </c>
      <c r="D31" s="49">
        <v>-0.004302033</v>
      </c>
      <c r="E31" s="49">
        <v>-0.01989187</v>
      </c>
      <c r="F31" s="49">
        <v>0.01410043</v>
      </c>
      <c r="G31" s="49">
        <v>0.003164391</v>
      </c>
    </row>
    <row r="32" spans="1:7" ht="12.75">
      <c r="A32" t="s">
        <v>40</v>
      </c>
      <c r="B32" s="49">
        <v>-0.004400089</v>
      </c>
      <c r="C32" s="49">
        <v>0.07679031</v>
      </c>
      <c r="D32" s="49">
        <v>0.06482079</v>
      </c>
      <c r="E32" s="49">
        <v>0.06216722</v>
      </c>
      <c r="F32" s="49">
        <v>0.02892518</v>
      </c>
      <c r="G32" s="49">
        <v>0.05222764</v>
      </c>
    </row>
    <row r="33" spans="1:7" ht="12.75">
      <c r="A33" t="s">
        <v>41</v>
      </c>
      <c r="B33" s="49">
        <v>0.1671565</v>
      </c>
      <c r="C33" s="49">
        <v>0.107191</v>
      </c>
      <c r="D33" s="49">
        <v>0.1146928</v>
      </c>
      <c r="E33" s="49">
        <v>0.1001772</v>
      </c>
      <c r="F33" s="49">
        <v>0.09034721</v>
      </c>
      <c r="G33" s="49">
        <v>0.1137752</v>
      </c>
    </row>
    <row r="34" spans="1:7" ht="12.75">
      <c r="A34" t="s">
        <v>42</v>
      </c>
      <c r="B34" s="49">
        <v>-0.01047814</v>
      </c>
      <c r="C34" s="49">
        <v>-0.009793163</v>
      </c>
      <c r="D34" s="49">
        <v>-0.003622796</v>
      </c>
      <c r="E34" s="49">
        <v>-0.0007361148</v>
      </c>
      <c r="F34" s="49">
        <v>-0.01807204</v>
      </c>
      <c r="G34" s="49">
        <v>-0.00733227</v>
      </c>
    </row>
    <row r="35" spans="1:7" ht="12.75">
      <c r="A35" t="s">
        <v>43</v>
      </c>
      <c r="B35" s="49">
        <v>-0.002324483</v>
      </c>
      <c r="C35" s="49">
        <v>-0.006814579</v>
      </c>
      <c r="D35" s="49">
        <v>-0.001305647</v>
      </c>
      <c r="E35" s="49">
        <v>-0.003655578</v>
      </c>
      <c r="F35" s="49">
        <v>0.0007204748</v>
      </c>
      <c r="G35" s="49">
        <v>-0.003074685</v>
      </c>
    </row>
    <row r="36" spans="1:6" ht="12.75">
      <c r="A36" t="s">
        <v>44</v>
      </c>
      <c r="B36" s="49">
        <v>21.42639</v>
      </c>
      <c r="C36" s="49">
        <v>21.4325</v>
      </c>
      <c r="D36" s="49">
        <v>21.4447</v>
      </c>
      <c r="E36" s="49">
        <v>21.44775</v>
      </c>
      <c r="F36" s="49">
        <v>21.45996</v>
      </c>
    </row>
    <row r="37" spans="1:6" ht="12.75">
      <c r="A37" t="s">
        <v>45</v>
      </c>
      <c r="B37" s="49">
        <v>0.01780192</v>
      </c>
      <c r="C37" s="49">
        <v>0.1597087</v>
      </c>
      <c r="D37" s="49">
        <v>0.2182007</v>
      </c>
      <c r="E37" s="49">
        <v>0.2665202</v>
      </c>
      <c r="F37" s="49">
        <v>0.2985636</v>
      </c>
    </row>
    <row r="38" spans="1:7" ht="12.75">
      <c r="A38" t="s">
        <v>55</v>
      </c>
      <c r="B38" s="49">
        <v>0.0001557316</v>
      </c>
      <c r="C38" s="49">
        <v>-0.0001723705</v>
      </c>
      <c r="D38" s="49">
        <v>-7.556775E-05</v>
      </c>
      <c r="E38" s="49">
        <v>5.959373E-05</v>
      </c>
      <c r="F38" s="49">
        <v>0.0001699512</v>
      </c>
      <c r="G38" s="49">
        <v>0.0002440278</v>
      </c>
    </row>
    <row r="39" spans="1:7" ht="12.75">
      <c r="A39" t="s">
        <v>56</v>
      </c>
      <c r="B39" s="49">
        <v>0.00015905</v>
      </c>
      <c r="C39" s="49">
        <v>-0.0001116629</v>
      </c>
      <c r="D39" s="49">
        <v>2.476665E-05</v>
      </c>
      <c r="E39" s="49">
        <v>-4.884168E-05</v>
      </c>
      <c r="F39" s="49">
        <v>7.283441E-05</v>
      </c>
      <c r="G39" s="49">
        <v>0.001045018</v>
      </c>
    </row>
    <row r="40" spans="2:7" ht="12.75">
      <c r="B40" t="s">
        <v>46</v>
      </c>
      <c r="C40">
        <v>-0.003756</v>
      </c>
      <c r="D40" t="s">
        <v>47</v>
      </c>
      <c r="E40">
        <v>3.117894</v>
      </c>
      <c r="F40" t="s">
        <v>48</v>
      </c>
      <c r="G40">
        <v>55.088142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12.505</v>
      </c>
      <c r="E44">
        <v>12.505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0.00015573163299056599</v>
      </c>
      <c r="C50">
        <f>-0.017/(C7*C7+C22*C22)*(C21*C22+C6*C7)</f>
        <v>-0.00017237045423652714</v>
      </c>
      <c r="D50">
        <f>-0.017/(D7*D7+D22*D22)*(D21*D22+D6*D7)</f>
        <v>-7.556775801098872E-05</v>
      </c>
      <c r="E50">
        <f>-0.017/(E7*E7+E22*E22)*(E21*E22+E6*E7)</f>
        <v>5.95937298257165E-05</v>
      </c>
      <c r="F50">
        <f>-0.017/(F7*F7+F22*F22)*(F21*F22+F6*F7)</f>
        <v>0.00016995121422110803</v>
      </c>
      <c r="G50">
        <f>(B50*B$4+C50*C$4+D50*D$4+E50*E$4+F50*F$4)/SUM(B$4:F$4)</f>
        <v>-5.3620712718759874E-08</v>
      </c>
    </row>
    <row r="51" spans="1:7" ht="12.75">
      <c r="A51" t="s">
        <v>59</v>
      </c>
      <c r="B51">
        <f>-0.017/(B7*B7+B22*B22)*(B21*B7-B6*B22)</f>
        <v>0.0001590499719493452</v>
      </c>
      <c r="C51">
        <f>-0.017/(C7*C7+C22*C22)*(C21*C7-C6*C22)</f>
        <v>-0.00011166289782625497</v>
      </c>
      <c r="D51">
        <f>-0.017/(D7*D7+D22*D22)*(D21*D7-D6*D22)</f>
        <v>2.4766640611417283E-05</v>
      </c>
      <c r="E51">
        <f>-0.017/(E7*E7+E22*E22)*(E21*E7-E6*E22)</f>
        <v>-4.884168782833243E-05</v>
      </c>
      <c r="F51">
        <f>-0.017/(F7*F7+F22*F22)*(F21*F7-F6*F22)</f>
        <v>7.283441552815019E-05</v>
      </c>
      <c r="G51">
        <f>(B51*B$4+C51*C$4+D51*D$4+E51*E$4+F51*F$4)/SUM(B$4:F$4)</f>
        <v>1.4727600417504184E-07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10000.014052240775</v>
      </c>
      <c r="C62">
        <f>C7+(2/0.017)*(C8*C50-C23*C51)</f>
        <v>9999.977922477332</v>
      </c>
      <c r="D62">
        <f>D7+(2/0.017)*(D8*D50-D23*D51)</f>
        <v>10000.009250345884</v>
      </c>
      <c r="E62">
        <f>E7+(2/0.017)*(E8*E50-E23*E51)</f>
        <v>9999.97523688428</v>
      </c>
      <c r="F62">
        <f>F7+(2/0.017)*(F8*F50-F23*F51)</f>
        <v>9999.900856379942</v>
      </c>
    </row>
    <row r="63" spans="1:6" ht="12.75">
      <c r="A63" t="s">
        <v>67</v>
      </c>
      <c r="B63">
        <f>B8+(3/0.017)*(B9*B50-B24*B51)</f>
        <v>0.9321679556087462</v>
      </c>
      <c r="C63">
        <f>C8+(3/0.017)*(C9*C50-C24*C51)</f>
        <v>0.4336770143547755</v>
      </c>
      <c r="D63">
        <f>D8+(3/0.017)*(D9*D50-D24*D51)</f>
        <v>-1.1570519976323244</v>
      </c>
      <c r="E63">
        <f>E8+(3/0.017)*(E9*E50-E24*E51)</f>
        <v>-2.640304741778917</v>
      </c>
      <c r="F63">
        <f>F8+(3/0.017)*(F9*F50-F24*F51)</f>
        <v>-2.36709289659428</v>
      </c>
    </row>
    <row r="64" spans="1:6" ht="12.75">
      <c r="A64" t="s">
        <v>68</v>
      </c>
      <c r="B64">
        <f>B9+(4/0.017)*(B10*B50-B25*B51)</f>
        <v>-0.19863981065892475</v>
      </c>
      <c r="C64">
        <f>C9+(4/0.017)*(C10*C50-C25*C51)</f>
        <v>-0.03530811408837179</v>
      </c>
      <c r="D64">
        <f>D9+(4/0.017)*(D10*D50-D25*D51)</f>
        <v>0.17029096759448709</v>
      </c>
      <c r="E64">
        <f>E9+(4/0.017)*(E10*E50-E25*E51)</f>
        <v>-0.5365418590459311</v>
      </c>
      <c r="F64">
        <f>F9+(4/0.017)*(F10*F50-F25*F51)</f>
        <v>0.1563725145698326</v>
      </c>
    </row>
    <row r="65" spans="1:6" ht="12.75">
      <c r="A65" t="s">
        <v>69</v>
      </c>
      <c r="B65">
        <f>B10+(5/0.017)*(B11*B50-B26*B51)</f>
        <v>-0.06844021073453799</v>
      </c>
      <c r="C65">
        <f>C10+(5/0.017)*(C11*C50-C26*C51)</f>
        <v>-0.12859975302484206</v>
      </c>
      <c r="D65">
        <f>D10+(5/0.017)*(D11*D50-D26*D51)</f>
        <v>0.22870626070294553</v>
      </c>
      <c r="E65">
        <f>E10+(5/0.017)*(E11*E50-E26*E51)</f>
        <v>1.3991486709157812</v>
      </c>
      <c r="F65">
        <f>F10+(5/0.017)*(F11*F50-F26*F51)</f>
        <v>-1.4020753993632131</v>
      </c>
    </row>
    <row r="66" spans="1:6" ht="12.75">
      <c r="A66" t="s">
        <v>70</v>
      </c>
      <c r="B66">
        <f>B11+(6/0.017)*(B12*B50-B27*B51)</f>
        <v>1.6313299176242175</v>
      </c>
      <c r="C66">
        <f>C11+(6/0.017)*(C12*C50-C27*C51)</f>
        <v>1.2075135096957759</v>
      </c>
      <c r="D66">
        <f>D11+(6/0.017)*(D12*D50-D27*D51)</f>
        <v>2.1146805088253204</v>
      </c>
      <c r="E66">
        <f>E11+(6/0.017)*(E12*E50-E27*E51)</f>
        <v>1.3691713139384938</v>
      </c>
      <c r="F66">
        <f>F11+(6/0.017)*(F12*F50-F27*F51)</f>
        <v>13.287259078238439</v>
      </c>
    </row>
    <row r="67" spans="1:6" ht="12.75">
      <c r="A67" t="s">
        <v>71</v>
      </c>
      <c r="B67">
        <f>B12+(7/0.017)*(B13*B50-B28*B51)</f>
        <v>0.04353686502022889</v>
      </c>
      <c r="C67">
        <f>C12+(7/0.017)*(C13*C50-C28*C51)</f>
        <v>-0.03284900991134267</v>
      </c>
      <c r="D67">
        <f>D12+(7/0.017)*(D13*D50-D28*D51)</f>
        <v>0.4590353324403059</v>
      </c>
      <c r="E67">
        <f>E12+(7/0.017)*(E13*E50-E28*E51)</f>
        <v>-0.07265369707828906</v>
      </c>
      <c r="F67">
        <f>F12+(7/0.017)*(F13*F50-F28*F51)</f>
        <v>-0.5949789614155371</v>
      </c>
    </row>
    <row r="68" spans="1:6" ht="12.75">
      <c r="A68" t="s">
        <v>72</v>
      </c>
      <c r="B68">
        <f>B13+(8/0.017)*(B14*B50-B29*B51)</f>
        <v>-0.05449045127200863</v>
      </c>
      <c r="C68">
        <f>C13+(8/0.017)*(C14*C50-C29*C51)</f>
        <v>-0.14173767062173265</v>
      </c>
      <c r="D68">
        <f>D13+(8/0.017)*(D14*D50-D29*D51)</f>
        <v>-0.012944565350576262</v>
      </c>
      <c r="E68">
        <f>E13+(8/0.017)*(E14*E50-E29*E51)</f>
        <v>-0.1808588289791387</v>
      </c>
      <c r="F68">
        <f>F13+(8/0.017)*(F14*F50-F29*F51)</f>
        <v>-0.1466032314253269</v>
      </c>
    </row>
    <row r="69" spans="1:6" ht="12.75">
      <c r="A69" t="s">
        <v>73</v>
      </c>
      <c r="B69">
        <f>B14+(9/0.017)*(B15*B50-B30*B51)</f>
        <v>-0.0950761934733064</v>
      </c>
      <c r="C69">
        <f>C14+(9/0.017)*(C15*C50-C30*C51)</f>
        <v>-0.048443526197629955</v>
      </c>
      <c r="D69">
        <f>D14+(9/0.017)*(D15*D50-D30*D51)</f>
        <v>-0.02177943009839492</v>
      </c>
      <c r="E69">
        <f>E14+(9/0.017)*(E15*E50-E30*E51)</f>
        <v>0.14032117593738802</v>
      </c>
      <c r="F69">
        <f>F14+(9/0.017)*(F15*F50-F30*F51)</f>
        <v>-0.017524621321849364</v>
      </c>
    </row>
    <row r="70" spans="1:6" ht="12.75">
      <c r="A70" t="s">
        <v>74</v>
      </c>
      <c r="B70">
        <f>B15+(10/0.017)*(B16*B50-B31*B51)</f>
        <v>-0.2502911561445772</v>
      </c>
      <c r="C70">
        <f>C15+(10/0.017)*(C16*C50-C31*C51)</f>
        <v>-0.0015214481841104239</v>
      </c>
      <c r="D70">
        <f>D15+(10/0.017)*(D16*D50-D31*D51)</f>
        <v>-0.035299607538644744</v>
      </c>
      <c r="E70">
        <f>E15+(10/0.017)*(E16*E50-E31*E51)</f>
        <v>-0.10799706215772323</v>
      </c>
      <c r="F70">
        <f>F15+(10/0.017)*(F16*F50-F31*F51)</f>
        <v>-0.3587015870918736</v>
      </c>
    </row>
    <row r="71" spans="1:6" ht="12.75">
      <c r="A71" t="s">
        <v>75</v>
      </c>
      <c r="B71">
        <f>B16+(11/0.017)*(B17*B50-B32*B51)</f>
        <v>-0.0320298795060036</v>
      </c>
      <c r="C71">
        <f>C16+(11/0.017)*(C17*C50-C32*C51)</f>
        <v>-0.002112046501156232</v>
      </c>
      <c r="D71">
        <f>D16+(11/0.017)*(D17*D50-D32*D51)</f>
        <v>-0.032116606118972095</v>
      </c>
      <c r="E71">
        <f>E16+(11/0.017)*(E17*E50-E32*E51)</f>
        <v>-0.0478597459941471</v>
      </c>
      <c r="F71">
        <f>F16+(11/0.017)*(F17*F50-F32*F51)</f>
        <v>-0.010341361072777009</v>
      </c>
    </row>
    <row r="72" spans="1:6" ht="12.75">
      <c r="A72" t="s">
        <v>76</v>
      </c>
      <c r="B72">
        <f>B17+(12/0.017)*(B18*B50-B33*B51)</f>
        <v>-0.03957284848724032</v>
      </c>
      <c r="C72">
        <f>C17+(12/0.017)*(C18*C50-C33*C51)</f>
        <v>-0.036044917833880766</v>
      </c>
      <c r="D72">
        <f>D17+(12/0.017)*(D18*D50-D33*D51)</f>
        <v>-0.054620406965395205</v>
      </c>
      <c r="E72">
        <f>E17+(12/0.017)*(E18*E50-E33*E51)</f>
        <v>-0.018897124542271677</v>
      </c>
      <c r="F72">
        <f>F17+(12/0.017)*(F18*F50-F33*F51)</f>
        <v>-0.047203667731757167</v>
      </c>
    </row>
    <row r="73" spans="1:6" ht="12.75">
      <c r="A73" t="s">
        <v>77</v>
      </c>
      <c r="B73">
        <f>B18+(13/0.017)*(B19*B50-B34*B51)</f>
        <v>0.02271582295611798</v>
      </c>
      <c r="C73">
        <f>C18+(13/0.017)*(C19*C50-C34*C51)</f>
        <v>0.046900120839243775</v>
      </c>
      <c r="D73">
        <f>D18+(13/0.017)*(D19*D50-D34*D51)</f>
        <v>0.03353747014682071</v>
      </c>
      <c r="E73">
        <f>E18+(13/0.017)*(E19*E50-E34*E51)</f>
        <v>0.02310528626858461</v>
      </c>
      <c r="F73">
        <f>F18+(13/0.017)*(F19*F50-F34*F51)</f>
        <v>-0.012696018496812664</v>
      </c>
    </row>
    <row r="74" spans="1:6" ht="12.75">
      <c r="A74" t="s">
        <v>78</v>
      </c>
      <c r="B74">
        <f>B19+(14/0.017)*(B20*B50-B35*B51)</f>
        <v>-0.21728816394329148</v>
      </c>
      <c r="C74">
        <f>C19+(14/0.017)*(C20*C50-C35*C51)</f>
        <v>-0.21819722768639913</v>
      </c>
      <c r="D74">
        <f>D19+(14/0.017)*(D20*D50-D35*D51)</f>
        <v>-0.2132371704802871</v>
      </c>
      <c r="E74">
        <f>E19+(14/0.017)*(E20*E50-E35*E51)</f>
        <v>-0.19876338411797104</v>
      </c>
      <c r="F74">
        <f>F19+(14/0.017)*(F20*F50-F35*F51)</f>
        <v>-0.16042475522494445</v>
      </c>
    </row>
    <row r="75" spans="1:6" ht="12.75">
      <c r="A75" t="s">
        <v>79</v>
      </c>
      <c r="B75" s="49">
        <f>B20</f>
        <v>-0.0119262</v>
      </c>
      <c r="C75" s="49">
        <f>C20</f>
        <v>0.009343817</v>
      </c>
      <c r="D75" s="49">
        <f>D20</f>
        <v>0.004304849</v>
      </c>
      <c r="E75" s="49">
        <f>E20</f>
        <v>-0.007144814</v>
      </c>
      <c r="F75" s="49">
        <f>F20</f>
        <v>-0.0002925141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38.79800065305285</v>
      </c>
      <c r="C82">
        <f>C22+(2/0.017)*(C8*C51+C23*C50)</f>
        <v>22.83656485206009</v>
      </c>
      <c r="D82">
        <f>D22+(2/0.017)*(D8*D51+D23*D50)</f>
        <v>-8.464324596481267</v>
      </c>
      <c r="E82">
        <f>E22+(2/0.017)*(E8*E51+E23*E50)</f>
        <v>5.794134201749762</v>
      </c>
      <c r="F82">
        <f>F22+(2/0.017)*(F8*F51+F23*F50)</f>
        <v>-78.53240509749352</v>
      </c>
    </row>
    <row r="83" spans="1:6" ht="12.75">
      <c r="A83" t="s">
        <v>82</v>
      </c>
      <c r="B83">
        <f>B23+(3/0.017)*(B9*B51+B24*B50)</f>
        <v>-0.047644915741639565</v>
      </c>
      <c r="C83">
        <f>C23+(3/0.017)*(C9*C51+C24*C50)</f>
        <v>-1.1956012012065695</v>
      </c>
      <c r="D83">
        <f>D23+(3/0.017)*(D9*D51+D24*D50)</f>
        <v>0.28969988218983855</v>
      </c>
      <c r="E83">
        <f>E23+(3/0.017)*(E9*E51+E24*E50)</f>
        <v>-1.0581839611564925</v>
      </c>
      <c r="F83">
        <f>F23+(3/0.017)*(F9*F51+F24*F50)</f>
        <v>6.14184214107233</v>
      </c>
    </row>
    <row r="84" spans="1:6" ht="12.75">
      <c r="A84" t="s">
        <v>83</v>
      </c>
      <c r="B84">
        <f>B24+(4/0.017)*(B10*B51+B25*B50)</f>
        <v>-3.852994623959588</v>
      </c>
      <c r="C84">
        <f>C24+(4/0.017)*(C10*C51+C25*C50)</f>
        <v>3.0052840477757674</v>
      </c>
      <c r="D84">
        <f>D24+(4/0.017)*(D10*D51+D25*D50)</f>
        <v>2.2152048723136812</v>
      </c>
      <c r="E84">
        <f>E24+(4/0.017)*(E10*E51+E25*E50)</f>
        <v>1.5148731005614728</v>
      </c>
      <c r="F84">
        <f>F24+(4/0.017)*(F10*F51+F25*F50)</f>
        <v>1.6593768759028895</v>
      </c>
    </row>
    <row r="85" spans="1:6" ht="12.75">
      <c r="A85" t="s">
        <v>84</v>
      </c>
      <c r="B85">
        <f>B25+(5/0.017)*(B11*B51+B26*B50)</f>
        <v>-1.1026099471703694</v>
      </c>
      <c r="C85">
        <f>C25+(5/0.017)*(C11*C51+C26*C50)</f>
        <v>0.18737073659797185</v>
      </c>
      <c r="D85">
        <f>D25+(5/0.017)*(D11*D51+D26*D50)</f>
        <v>0.7913826648555183</v>
      </c>
      <c r="E85">
        <f>E25+(5/0.017)*(E11*E51+E26*E50)</f>
        <v>0.028799557602056925</v>
      </c>
      <c r="F85">
        <f>F25+(5/0.017)*(F11*F51+F26*F50)</f>
        <v>-1.6828517430371857</v>
      </c>
    </row>
    <row r="86" spans="1:6" ht="12.75">
      <c r="A86" t="s">
        <v>85</v>
      </c>
      <c r="B86">
        <f>B26+(6/0.017)*(B12*B51+B27*B50)</f>
        <v>-0.19247350783535228</v>
      </c>
      <c r="C86">
        <f>C26+(6/0.017)*(C12*C51+C27*C50)</f>
        <v>-0.08595785710185906</v>
      </c>
      <c r="D86">
        <f>D26+(6/0.017)*(D12*D51+D27*D50)</f>
        <v>0.06733162903218759</v>
      </c>
      <c r="E86">
        <f>E26+(6/0.017)*(E12*E51+E27*E50)</f>
        <v>0.6557556371748909</v>
      </c>
      <c r="F86">
        <f>F26+(6/0.017)*(F12*F51+F27*F50)</f>
        <v>0.9288119146145396</v>
      </c>
    </row>
    <row r="87" spans="1:6" ht="12.75">
      <c r="A87" t="s">
        <v>86</v>
      </c>
      <c r="B87">
        <f>B27+(7/0.017)*(B13*B51+B28*B50)</f>
        <v>0.08721803810699373</v>
      </c>
      <c r="C87">
        <f>C27+(7/0.017)*(C13*C51+C28*C50)</f>
        <v>0.07976842654483568</v>
      </c>
      <c r="D87">
        <f>D27+(7/0.017)*(D13*D51+D28*D50)</f>
        <v>0.16382106359490928</v>
      </c>
      <c r="E87">
        <f>E27+(7/0.017)*(E13*E51+E28*E50)</f>
        <v>-0.19005480723016413</v>
      </c>
      <c r="F87">
        <f>F27+(7/0.017)*(F13*F51+F28*F50)</f>
        <v>0.2788494576756987</v>
      </c>
    </row>
    <row r="88" spans="1:6" ht="12.75">
      <c r="A88" t="s">
        <v>87</v>
      </c>
      <c r="B88">
        <f>B28+(8/0.017)*(B14*B51+B29*B50)</f>
        <v>-0.41414581401660905</v>
      </c>
      <c r="C88">
        <f>C28+(8/0.017)*(C14*C51+C29*C50)</f>
        <v>0.5365268490715827</v>
      </c>
      <c r="D88">
        <f>D28+(8/0.017)*(D14*D51+D29*D50)</f>
        <v>0.4118952678114031</v>
      </c>
      <c r="E88">
        <f>E28+(8/0.017)*(E14*E51+E29*E50)</f>
        <v>0.4614029632541573</v>
      </c>
      <c r="F88">
        <f>F28+(8/0.017)*(F14*F51+F29*F50)</f>
        <v>0.17170888810786286</v>
      </c>
    </row>
    <row r="89" spans="1:6" ht="12.75">
      <c r="A89" t="s">
        <v>88</v>
      </c>
      <c r="B89">
        <f>B29+(9/0.017)*(B15*B51+B30*B50)</f>
        <v>-0.05179345102377872</v>
      </c>
      <c r="C89">
        <f>C29+(9/0.017)*(C15*C51+C30*C50)</f>
        <v>0.039276522484491164</v>
      </c>
      <c r="D89">
        <f>D29+(9/0.017)*(D15*D51+D30*D50)</f>
        <v>0.01843832848982242</v>
      </c>
      <c r="E89">
        <f>E29+(9/0.017)*(E15*E51+E30*E50)</f>
        <v>-0.015894497903550703</v>
      </c>
      <c r="F89">
        <f>F29+(9/0.017)*(F15*F51+F30*F50)</f>
        <v>-0.08881527263294373</v>
      </c>
    </row>
    <row r="90" spans="1:6" ht="12.75">
      <c r="A90" t="s">
        <v>89</v>
      </c>
      <c r="B90">
        <f>B30+(10/0.017)*(B16*B51+B31*B50)</f>
        <v>0.07635913100548364</v>
      </c>
      <c r="C90">
        <f>C30+(10/0.017)*(C16*C51+C31*C50)</f>
        <v>0.10733961321573976</v>
      </c>
      <c r="D90">
        <f>D30+(10/0.017)*(D16*D51+D31*D50)</f>
        <v>0.032488734722961474</v>
      </c>
      <c r="E90">
        <f>E30+(10/0.017)*(E16*E51+E31*E50)</f>
        <v>0.02993818338932388</v>
      </c>
      <c r="F90">
        <f>F30+(10/0.017)*(F16*F51+F31*F50)</f>
        <v>0.30883162651210483</v>
      </c>
    </row>
    <row r="91" spans="1:6" ht="12.75">
      <c r="A91" t="s">
        <v>90</v>
      </c>
      <c r="B91">
        <f>B31+(11/0.017)*(B17*B51+B32*B50)</f>
        <v>0.0038296863976409203</v>
      </c>
      <c r="C91">
        <f>C31+(11/0.017)*(C17*C51+C32*C50)</f>
        <v>0.019806522515747195</v>
      </c>
      <c r="D91">
        <f>D31+(11/0.017)*(D17*D51+D32*D50)</f>
        <v>-0.008296657860668393</v>
      </c>
      <c r="E91">
        <f>E31+(11/0.017)*(E17*E51+E32*E50)</f>
        <v>-0.01674553139418441</v>
      </c>
      <c r="F91">
        <f>F31+(11/0.017)*(F17*F51+F32*F50)</f>
        <v>0.015235230750277547</v>
      </c>
    </row>
    <row r="92" spans="1:6" ht="12.75">
      <c r="A92" t="s">
        <v>91</v>
      </c>
      <c r="B92">
        <f>B32+(12/0.017)*(B18*B51+B33*B50)</f>
        <v>0.019271166816079075</v>
      </c>
      <c r="C92">
        <f>C32+(12/0.017)*(C18*C51+C33*C50)</f>
        <v>0.062232099570311464</v>
      </c>
      <c r="D92">
        <f>D32+(12/0.017)*(D18*D51+D33*D50)</f>
        <v>0.0590727866517577</v>
      </c>
      <c r="E92">
        <f>E32+(12/0.017)*(E18*E51+E33*E50)</f>
        <v>0.0652722480024235</v>
      </c>
      <c r="F92">
        <f>F32+(12/0.017)*(F18*F51+F33*F50)</f>
        <v>0.04013059937133862</v>
      </c>
    </row>
    <row r="93" spans="1:6" ht="12.75">
      <c r="A93" t="s">
        <v>92</v>
      </c>
      <c r="B93">
        <f>B33+(13/0.017)*(B19*B51+B34*B50)</f>
        <v>0.1396296822345</v>
      </c>
      <c r="C93">
        <f>C33+(13/0.017)*(C19*C51+C34*C50)</f>
        <v>0.12694679867899727</v>
      </c>
      <c r="D93">
        <f>D33+(13/0.017)*(D19*D51+D34*D50)</f>
        <v>0.11086817986104679</v>
      </c>
      <c r="E93">
        <f>E33+(13/0.017)*(E19*E51+E34*E50)</f>
        <v>0.1075487839293765</v>
      </c>
      <c r="F93">
        <f>F33+(13/0.017)*(F19*F51+F34*F50)</f>
        <v>0.07906804368455826</v>
      </c>
    </row>
    <row r="94" spans="1:6" ht="12.75">
      <c r="A94" t="s">
        <v>93</v>
      </c>
      <c r="B94">
        <f>B34+(14/0.017)*(B20*B51+B35*B50)</f>
        <v>-0.012338375430867958</v>
      </c>
      <c r="C94">
        <f>C34+(14/0.017)*(C20*C51+C35*C50)</f>
        <v>-0.009685054674967374</v>
      </c>
      <c r="D94">
        <f>D34+(14/0.017)*(D20*D51+D35*D50)</f>
        <v>-0.0034537406762009007</v>
      </c>
      <c r="E94">
        <f>E34+(14/0.017)*(E20*E51+E35*E50)</f>
        <v>-0.0006281375375253338</v>
      </c>
      <c r="F94">
        <f>F34+(14/0.017)*(F20*F51+F35*F50)</f>
        <v>-0.017988747845296558</v>
      </c>
    </row>
    <row r="95" spans="1:6" ht="12.75">
      <c r="A95" t="s">
        <v>94</v>
      </c>
      <c r="B95" s="49">
        <f>B35</f>
        <v>-0.002324483</v>
      </c>
      <c r="C95" s="49">
        <f>C35</f>
        <v>-0.006814579</v>
      </c>
      <c r="D95" s="49">
        <f>D35</f>
        <v>-0.001305647</v>
      </c>
      <c r="E95" s="49">
        <f>E35</f>
        <v>-0.003655578</v>
      </c>
      <c r="F95" s="49">
        <f>F35</f>
        <v>0.0007204748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0.9321666457057314</v>
      </c>
      <c r="C103">
        <f>C63*10000/C62</f>
        <v>0.4336779718083008</v>
      </c>
      <c r="D103">
        <f>D63*10000/D62</f>
        <v>-1.157050927320196</v>
      </c>
      <c r="E103">
        <f>E63*10000/E62</f>
        <v>-2.6403112800122934</v>
      </c>
      <c r="F103">
        <f>F63*10000/F62</f>
        <v>-2.367116365042833</v>
      </c>
      <c r="G103">
        <f>AVERAGE(C103:E103)</f>
        <v>-1.1212280785080628</v>
      </c>
      <c r="H103">
        <f>STDEV(C103:E103)</f>
        <v>1.537307691208854</v>
      </c>
      <c r="I103">
        <f>(B103*B4+C103*C4+D103*D4+E103*E4+F103*F4)/SUM(B4:F4)</f>
        <v>-0.9886342362620503</v>
      </c>
      <c r="K103">
        <f>(LN(H103)+LN(H123))/2-LN(K114*K115^3)</f>
        <v>-3.7623011359464433</v>
      </c>
    </row>
    <row r="104" spans="1:11" ht="12.75">
      <c r="A104" t="s">
        <v>68</v>
      </c>
      <c r="B104">
        <f>B64*10000/B62</f>
        <v>-0.1986395315258723</v>
      </c>
      <c r="C104">
        <f>C64*10000/C62</f>
        <v>-0.035308192040112804</v>
      </c>
      <c r="D104">
        <f>D64*10000/D62</f>
        <v>0.1702908100695977</v>
      </c>
      <c r="E104">
        <f>E64*10000/E62</f>
        <v>-0.5365431876940358</v>
      </c>
      <c r="F104">
        <f>F64*10000/F62</f>
        <v>0.1563740649189205</v>
      </c>
      <c r="G104">
        <f>AVERAGE(C104:E104)</f>
        <v>-0.13385352322151695</v>
      </c>
      <c r="H104">
        <f>STDEV(C104:E104)</f>
        <v>0.3635752491876606</v>
      </c>
      <c r="I104">
        <f>(B104*B4+C104*C4+D104*D4+E104*E4+F104*F4)/SUM(B4:F4)</f>
        <v>-0.10462014655237879</v>
      </c>
      <c r="K104">
        <f>(LN(H104)+LN(H124))/2-LN(K114*K115^4)</f>
        <v>-3.93986677380523</v>
      </c>
    </row>
    <row r="105" spans="1:11" ht="12.75">
      <c r="A105" t="s">
        <v>69</v>
      </c>
      <c r="B105">
        <f>B65*10000/B62</f>
        <v>-0.06844011456084113</v>
      </c>
      <c r="C105">
        <f>C65*10000/C62</f>
        <v>-0.12860003694186514</v>
      </c>
      <c r="D105">
        <f>D65*10000/D62</f>
        <v>0.22870604914193948</v>
      </c>
      <c r="E105">
        <f>E65*10000/E62</f>
        <v>1.3991521356524057</v>
      </c>
      <c r="F105">
        <f>F65*10000/F62</f>
        <v>-1.4020893001840997</v>
      </c>
      <c r="G105">
        <f>AVERAGE(C105:E105)</f>
        <v>0.49975271595082665</v>
      </c>
      <c r="H105">
        <f>STDEV(C105:E105)</f>
        <v>0.7991285233976977</v>
      </c>
      <c r="I105">
        <f>(B105*B4+C105*C4+D105*D4+E105*E4+F105*F4)/SUM(B4:F4)</f>
        <v>0.16385525245802365</v>
      </c>
      <c r="K105">
        <f>(LN(H105)+LN(H125))/2-LN(K114*K115^5)</f>
        <v>-3.263208449425229</v>
      </c>
    </row>
    <row r="106" spans="1:11" ht="12.75">
      <c r="A106" t="s">
        <v>70</v>
      </c>
      <c r="B106">
        <f>B66*10000/B62</f>
        <v>1.6313276252433604</v>
      </c>
      <c r="C106">
        <f>C66*10000/C62</f>
        <v>1.2075161755923496</v>
      </c>
      <c r="D106">
        <f>D66*10000/D62</f>
        <v>2.114678552674516</v>
      </c>
      <c r="E106">
        <f>E66*10000/E62</f>
        <v>1.3691747044416585</v>
      </c>
      <c r="F106">
        <f>F66*10000/F62</f>
        <v>13.287390814241084</v>
      </c>
      <c r="G106">
        <f>AVERAGE(C106:E106)</f>
        <v>1.5637898109028414</v>
      </c>
      <c r="H106">
        <f>STDEV(C106:E106)</f>
        <v>0.48388239722634635</v>
      </c>
      <c r="I106">
        <f>(B106*B4+C106*C4+D106*D4+E106*E4+F106*F4)/SUM(B4:F4)</f>
        <v>3.1348661300006633</v>
      </c>
      <c r="K106">
        <f>(LN(H106)+LN(H126))/2-LN(K114*K115^6)</f>
        <v>-2.936385389290046</v>
      </c>
    </row>
    <row r="107" spans="1:11" ht="12.75">
      <c r="A107" t="s">
        <v>71</v>
      </c>
      <c r="B107">
        <f>B67*10000/B62</f>
        <v>0.04353680384126388</v>
      </c>
      <c r="C107">
        <f>C67*10000/C62</f>
        <v>-0.032849082433978875</v>
      </c>
      <c r="D107">
        <f>D67*10000/D62</f>
        <v>0.45903490781713896</v>
      </c>
      <c r="E107">
        <f>E67*10000/E62</f>
        <v>-0.0726538769919254</v>
      </c>
      <c r="F107">
        <f>F67*10000/F62</f>
        <v>-0.5949848603108302</v>
      </c>
      <c r="G107">
        <f>AVERAGE(C107:E107)</f>
        <v>0.11784398279707824</v>
      </c>
      <c r="H107">
        <f>STDEV(C107:E107)</f>
        <v>0.2961495245724423</v>
      </c>
      <c r="I107">
        <f>(B107*B4+C107*C4+D107*D4+E107*E4+F107*F4)/SUM(B4:F4)</f>
        <v>0.012073105618779192</v>
      </c>
      <c r="K107">
        <f>(LN(H107)+LN(H127))/2-LN(K114*K115^7)</f>
        <v>-2.965751075529321</v>
      </c>
    </row>
    <row r="108" spans="1:9" ht="12.75">
      <c r="A108" t="s">
        <v>72</v>
      </c>
      <c r="B108">
        <f>B68*10000/B62</f>
        <v>-0.05449037470082212</v>
      </c>
      <c r="C108">
        <f>C68*10000/C62</f>
        <v>-0.14173798354408712</v>
      </c>
      <c r="D108">
        <f>D68*10000/D62</f>
        <v>-0.01294455337641666</v>
      </c>
      <c r="E108">
        <f>E68*10000/E62</f>
        <v>-0.18085927684305886</v>
      </c>
      <c r="F108">
        <f>F68*10000/F62</f>
        <v>-0.14660468491724493</v>
      </c>
      <c r="G108">
        <f>AVERAGE(C108:E108)</f>
        <v>-0.11184727125452087</v>
      </c>
      <c r="H108">
        <f>STDEV(C108:E108)</f>
        <v>0.08785743907093439</v>
      </c>
      <c r="I108">
        <f>(B108*B4+C108*C4+D108*D4+E108*E4+F108*F4)/SUM(B4:F4)</f>
        <v>-0.10815354006490509</v>
      </c>
    </row>
    <row r="109" spans="1:9" ht="12.75">
      <c r="A109" t="s">
        <v>73</v>
      </c>
      <c r="B109">
        <f>B69*10000/B62</f>
        <v>-0.09507605987013788</v>
      </c>
      <c r="C109">
        <f>C69*10000/C62</f>
        <v>-0.048443633149170856</v>
      </c>
      <c r="D109">
        <f>D69*10000/D62</f>
        <v>-0.021779409951687402</v>
      </c>
      <c r="E109">
        <f>E69*10000/E62</f>
        <v>0.14032152341720025</v>
      </c>
      <c r="F109">
        <f>F69*10000/F62</f>
        <v>-0.017524795069011757</v>
      </c>
      <c r="G109">
        <f>AVERAGE(C109:E109)</f>
        <v>0.023366160105447332</v>
      </c>
      <c r="H109">
        <f>STDEV(C109:E109)</f>
        <v>0.10215998705569317</v>
      </c>
      <c r="I109">
        <f>(B109*B4+C109*C4+D109*D4+E109*E4+F109*F4)/SUM(B4:F4)</f>
        <v>0.0007065969152866265</v>
      </c>
    </row>
    <row r="110" spans="1:11" ht="12.75">
      <c r="A110" t="s">
        <v>74</v>
      </c>
      <c r="B110">
        <f>B70*10000/B62</f>
        <v>-0.2502908044299124</v>
      </c>
      <c r="C110">
        <f>C70*10000/C62</f>
        <v>-0.001521451543098517</v>
      </c>
      <c r="D110">
        <f>D70*10000/D62</f>
        <v>-0.03529957488531702</v>
      </c>
      <c r="E110">
        <f>E70*10000/E62</f>
        <v>-0.10799732959276025</v>
      </c>
      <c r="F110">
        <f>F70*10000/F62</f>
        <v>-0.35870514342451887</v>
      </c>
      <c r="G110">
        <f>AVERAGE(C110:E110)</f>
        <v>-0.04827278534039193</v>
      </c>
      <c r="H110">
        <f>STDEV(C110:E110)</f>
        <v>0.05441053476805165</v>
      </c>
      <c r="I110">
        <f>(B110*B4+C110*C4+D110*D4+E110*E4+F110*F4)/SUM(B4:F4)</f>
        <v>-0.11896030363159223</v>
      </c>
      <c r="K110">
        <f>EXP(AVERAGE(K103:K107))</f>
        <v>0.03426939610953725</v>
      </c>
    </row>
    <row r="111" spans="1:9" ht="12.75">
      <c r="A111" t="s">
        <v>75</v>
      </c>
      <c r="B111">
        <f>B71*10000/B62</f>
        <v>-0.032029834496908965</v>
      </c>
      <c r="C111">
        <f>C71*10000/C62</f>
        <v>-0.0021120511640419773</v>
      </c>
      <c r="D111">
        <f>D71*10000/D62</f>
        <v>-0.032116576410028054</v>
      </c>
      <c r="E111">
        <f>E71*10000/E62</f>
        <v>-0.04785986451008342</v>
      </c>
      <c r="F111">
        <f>F71*10000/F62</f>
        <v>-0.010341463601790828</v>
      </c>
      <c r="G111">
        <f>AVERAGE(C111:E111)</f>
        <v>-0.027362830694717816</v>
      </c>
      <c r="H111">
        <f>STDEV(C111:E111)</f>
        <v>0.023241432404876316</v>
      </c>
      <c r="I111">
        <f>(B111*B4+C111*C4+D111*D4+E111*E4+F111*F4)/SUM(B4:F4)</f>
        <v>-0.025770420192035456</v>
      </c>
    </row>
    <row r="112" spans="1:9" ht="12.75">
      <c r="A112" t="s">
        <v>76</v>
      </c>
      <c r="B112">
        <f>B72*10000/B62</f>
        <v>-0.03957279287859895</v>
      </c>
      <c r="C112">
        <f>C72*10000/C62</f>
        <v>-0.03604499741230551</v>
      </c>
      <c r="D112">
        <f>D72*10000/D62</f>
        <v>-0.05462035643967627</v>
      </c>
      <c r="E112">
        <f>E72*10000/E62</f>
        <v>-0.018897171337555738</v>
      </c>
      <c r="F112">
        <f>F72*10000/F62</f>
        <v>-0.047204135730646975</v>
      </c>
      <c r="G112">
        <f>AVERAGE(C112:E112)</f>
        <v>-0.03652084172984584</v>
      </c>
      <c r="H112">
        <f>STDEV(C112:E112)</f>
        <v>0.01786634571816501</v>
      </c>
      <c r="I112">
        <f>(B112*B4+C112*C4+D112*D4+E112*E4+F112*F4)/SUM(B4:F4)</f>
        <v>-0.03838581019410773</v>
      </c>
    </row>
    <row r="113" spans="1:9" ht="12.75">
      <c r="A113" t="s">
        <v>77</v>
      </c>
      <c r="B113">
        <f>B73*10000/B62</f>
        <v>0.02271579103534148</v>
      </c>
      <c r="C113">
        <f>C73*10000/C62</f>
        <v>0.04690022438332048</v>
      </c>
      <c r="D113">
        <f>D73*10000/D62</f>
        <v>0.033537439123529515</v>
      </c>
      <c r="E113">
        <f>E73*10000/E62</f>
        <v>0.023105343484614054</v>
      </c>
      <c r="F113">
        <f>F73*10000/F62</f>
        <v>-0.012696144370984036</v>
      </c>
      <c r="G113">
        <f>AVERAGE(C113:E113)</f>
        <v>0.03451433566382135</v>
      </c>
      <c r="H113">
        <f>STDEV(C113:E113)</f>
        <v>0.011927482315381197</v>
      </c>
      <c r="I113">
        <f>(B113*B4+C113*C4+D113*D4+E113*E4+F113*F4)/SUM(B4:F4)</f>
        <v>0.02651440305014247</v>
      </c>
    </row>
    <row r="114" spans="1:11" ht="12.75">
      <c r="A114" t="s">
        <v>78</v>
      </c>
      <c r="B114">
        <f>B74*10000/B62</f>
        <v>-0.2172878586051608</v>
      </c>
      <c r="C114">
        <f>C74*10000/C62</f>
        <v>-0.2181977094128867</v>
      </c>
      <c r="D114">
        <f>D74*10000/D62</f>
        <v>-0.21323697322871135</v>
      </c>
      <c r="E114">
        <f>E74*10000/E62</f>
        <v>-0.19876387631925804</v>
      </c>
      <c r="F114">
        <f>F74*10000/F62</f>
        <v>-0.16042634574981152</v>
      </c>
      <c r="G114">
        <f>AVERAGE(C114:E114)</f>
        <v>-0.21006618632028537</v>
      </c>
      <c r="H114">
        <f>STDEV(C114:E114)</f>
        <v>0.010097469207268702</v>
      </c>
      <c r="I114">
        <f>(B114*B4+C114*C4+D114*D4+E114*E4+F114*F4)/SUM(B4:F4)</f>
        <v>-0.20450517967968307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-0.011926183241040158</v>
      </c>
      <c r="C115">
        <f>C75*10000/C62</f>
        <v>0.009343837628878707</v>
      </c>
      <c r="D115">
        <f>D75*10000/D62</f>
        <v>0.004304845017869461</v>
      </c>
      <c r="E115">
        <f>E75*10000/E62</f>
        <v>-0.0071448316928294005</v>
      </c>
      <c r="F115">
        <f>F75*10000/F62</f>
        <v>-0.00029251700011943203</v>
      </c>
      <c r="G115">
        <f>AVERAGE(C115:E115)</f>
        <v>0.0021679503179729224</v>
      </c>
      <c r="H115">
        <f>STDEV(C115:E115)</f>
        <v>0.00844948479015105</v>
      </c>
      <c r="I115">
        <f>(B115*B4+C115*C4+D115*D4+E115*E4+F115*F4)/SUM(B4:F4)</f>
        <v>-0.00020656281988793435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38.79794613324479</v>
      </c>
      <c r="C122">
        <f>C82*10000/C62</f>
        <v>22.83661526964922</v>
      </c>
      <c r="D122">
        <f>D82*10000/D62</f>
        <v>-8.464316766695491</v>
      </c>
      <c r="E122">
        <f>E82*10000/E62</f>
        <v>5.794148549866866</v>
      </c>
      <c r="F122">
        <f>F82*10000/F62</f>
        <v>-78.53318370390623</v>
      </c>
      <c r="G122">
        <f>AVERAGE(C122:E122)</f>
        <v>6.722149017606864</v>
      </c>
      <c r="H122">
        <f>STDEV(C122:E122)</f>
        <v>15.67108723851226</v>
      </c>
      <c r="I122">
        <f>(B122*B4+C122*C4+D122*D4+E122*E4+F122*F4)/SUM(B4:F4)</f>
        <v>0.03091499231064464</v>
      </c>
    </row>
    <row r="123" spans="1:9" ht="12.75">
      <c r="A123" t="s">
        <v>82</v>
      </c>
      <c r="B123">
        <f>B83*10000/B62</f>
        <v>-0.04764484878995088</v>
      </c>
      <c r="C123">
        <f>C83*10000/C62</f>
        <v>-1.1956038408036593</v>
      </c>
      <c r="D123">
        <f>D83*10000/D62</f>
        <v>0.28969961420767515</v>
      </c>
      <c r="E123">
        <f>E83*10000/E62</f>
        <v>-1.0581865815561697</v>
      </c>
      <c r="F123">
        <f>F83*10000/F62</f>
        <v>6.141903034122415</v>
      </c>
      <c r="G123">
        <f>AVERAGE(C123:E123)</f>
        <v>-0.654696936050718</v>
      </c>
      <c r="H123">
        <f>STDEV(C123:E123)</f>
        <v>0.82075240413278</v>
      </c>
      <c r="I123">
        <f>(B123*B4+C123*C4+D123*D4+E123*E4+F123*F4)/SUM(B4:F4)</f>
        <v>0.3385354185142091</v>
      </c>
    </row>
    <row r="124" spans="1:9" ht="12.75">
      <c r="A124" t="s">
        <v>83</v>
      </c>
      <c r="B124">
        <f>B84*10000/B62</f>
        <v>-3.85298920964638</v>
      </c>
      <c r="C124">
        <f>C84*10000/C62</f>
        <v>3.0052906827130843</v>
      </c>
      <c r="D124">
        <f>D84*10000/D62</f>
        <v>2.2152028231744496</v>
      </c>
      <c r="E124">
        <f>E84*10000/E62</f>
        <v>1.5148768518685514</v>
      </c>
      <c r="F124">
        <f>F84*10000/F62</f>
        <v>1.6593933277290507</v>
      </c>
      <c r="G124">
        <f>AVERAGE(C124:E124)</f>
        <v>2.245123452585362</v>
      </c>
      <c r="H124">
        <f>STDEV(C124:E124)</f>
        <v>0.7456572804187106</v>
      </c>
      <c r="I124">
        <f>(B124*B4+C124*C4+D124*D4+E124*E4+F124*F4)/SUM(B4:F4)</f>
        <v>1.2812749421989305</v>
      </c>
    </row>
    <row r="125" spans="1:9" ht="12.75">
      <c r="A125" t="s">
        <v>84</v>
      </c>
      <c r="B125">
        <f>B85*10000/B62</f>
        <v>-1.1026083977585008</v>
      </c>
      <c r="C125">
        <f>C85*10000/C62</f>
        <v>0.1873711502670536</v>
      </c>
      <c r="D125">
        <f>D85*10000/D62</f>
        <v>0.7913819327998579</v>
      </c>
      <c r="E125">
        <f>E85*10000/E62</f>
        <v>0.028799628918911288</v>
      </c>
      <c r="F125">
        <f>F85*10000/F62</f>
        <v>-1.6828684276039851</v>
      </c>
      <c r="G125">
        <f>AVERAGE(C125:E125)</f>
        <v>0.33585090399527423</v>
      </c>
      <c r="H125">
        <f>STDEV(C125:E125)</f>
        <v>0.402389886178179</v>
      </c>
      <c r="I125">
        <f>(B125*B4+C125*C4+D125*D4+E125*E4+F125*F4)/SUM(B4:F4)</f>
        <v>-0.14203056968522493</v>
      </c>
    </row>
    <row r="126" spans="1:9" ht="12.75">
      <c r="A126" t="s">
        <v>85</v>
      </c>
      <c r="B126">
        <f>B86*10000/B62</f>
        <v>-0.19247323736732486</v>
      </c>
      <c r="C126">
        <f>C86*10000/C62</f>
        <v>-0.0859580468759319</v>
      </c>
      <c r="D126">
        <f>D86*10000/D62</f>
        <v>0.06733156674815946</v>
      </c>
      <c r="E126">
        <f>E86*10000/E62</f>
        <v>0.6557572610341849</v>
      </c>
      <c r="F126">
        <f>F86*10000/F62</f>
        <v>0.9288211232833945</v>
      </c>
      <c r="G126">
        <f>AVERAGE(C126:E126)</f>
        <v>0.21237692696880414</v>
      </c>
      <c r="H126">
        <f>STDEV(C126:E126)</f>
        <v>0.3915533384970715</v>
      </c>
      <c r="I126">
        <f>(B126*B4+C126*C4+D126*D4+E126*E4+F126*F4)/SUM(B4:F4)</f>
        <v>0.2489467362189131</v>
      </c>
    </row>
    <row r="127" spans="1:9" ht="12.75">
      <c r="A127" t="s">
        <v>86</v>
      </c>
      <c r="B127">
        <f>B87*10000/B62</f>
        <v>0.08721791554627882</v>
      </c>
      <c r="C127">
        <f>C87*10000/C62</f>
        <v>0.079768602654149</v>
      </c>
      <c r="D127">
        <f>D87*10000/D62</f>
        <v>0.16382091205489935</v>
      </c>
      <c r="E127">
        <f>E87*10000/E62</f>
        <v>-0.190055277866248</v>
      </c>
      <c r="F127">
        <f>F87*10000/F62</f>
        <v>0.2788522223175769</v>
      </c>
      <c r="G127">
        <f>AVERAGE(C127:E127)</f>
        <v>0.017844745614266782</v>
      </c>
      <c r="H127">
        <f>STDEV(C127:E127)</f>
        <v>0.18488648544796027</v>
      </c>
      <c r="I127">
        <f>(B127*B4+C127*C4+D127*D4+E127*E4+F127*F4)/SUM(B4:F4)</f>
        <v>0.06268282639709809</v>
      </c>
    </row>
    <row r="128" spans="1:9" ht="12.75">
      <c r="A128" t="s">
        <v>87</v>
      </c>
      <c r="B128">
        <f>B88*10000/B62</f>
        <v>-0.41414523204975745</v>
      </c>
      <c r="C128">
        <f>C88*10000/C62</f>
        <v>0.536528033592565</v>
      </c>
      <c r="D128">
        <f>D88*10000/D62</f>
        <v>0.4118948867943861</v>
      </c>
      <c r="E128">
        <f>E88*10000/E62</f>
        <v>0.46140410583448394</v>
      </c>
      <c r="F128">
        <f>F88*10000/F62</f>
        <v>0.1717105905088174</v>
      </c>
      <c r="G128">
        <f>AVERAGE(C128:E128)</f>
        <v>0.46994234207381164</v>
      </c>
      <c r="H128">
        <f>STDEV(C128:E128)</f>
        <v>0.06275373637292869</v>
      </c>
      <c r="I128">
        <f>(B128*B4+C128*C4+D128*D4+E128*E4+F128*F4)/SUM(B4:F4)</f>
        <v>0.30179497812815603</v>
      </c>
    </row>
    <row r="129" spans="1:9" ht="12.75">
      <c r="A129" t="s">
        <v>88</v>
      </c>
      <c r="B129">
        <f>B89*10000/B62</f>
        <v>-0.05179337824247656</v>
      </c>
      <c r="C129">
        <f>C89*10000/C62</f>
        <v>0.039276609197514155</v>
      </c>
      <c r="D129">
        <f>D89*10000/D62</f>
        <v>0.018438311433746593</v>
      </c>
      <c r="E129">
        <f>E89*10000/E62</f>
        <v>-0.01589453726337726</v>
      </c>
      <c r="F129">
        <f>F89*10000/F62</f>
        <v>-0.08881615318843841</v>
      </c>
      <c r="G129">
        <f>AVERAGE(C129:E129)</f>
        <v>0.013940127789294496</v>
      </c>
      <c r="H129">
        <f>STDEV(C129:E129)</f>
        <v>0.027859273007863915</v>
      </c>
      <c r="I129">
        <f>(B129*B4+C129*C4+D129*D4+E129*E4+F129*F4)/SUM(B4:F4)</f>
        <v>-0.009291797863196281</v>
      </c>
    </row>
    <row r="130" spans="1:9" ht="12.75">
      <c r="A130" t="s">
        <v>89</v>
      </c>
      <c r="B130">
        <f>B90*10000/B62</f>
        <v>0.076359023703945</v>
      </c>
      <c r="C130">
        <f>C90*10000/C62</f>
        <v>0.10733985019553735</v>
      </c>
      <c r="D130">
        <f>D90*10000/D62</f>
        <v>0.03248870466978593</v>
      </c>
      <c r="E130">
        <f>E90*10000/E62</f>
        <v>0.02993825752577743</v>
      </c>
      <c r="F130">
        <f>F90*10000/F62</f>
        <v>0.3088346884110057</v>
      </c>
      <c r="G130">
        <f>AVERAGE(C130:E130)</f>
        <v>0.05658893746370023</v>
      </c>
      <c r="H130">
        <f>STDEV(C130:E130)</f>
        <v>0.043970075648041645</v>
      </c>
      <c r="I130">
        <f>(B130*B4+C130*C4+D130*D4+E130*E4+F130*F4)/SUM(B4:F4)</f>
        <v>0.09306320367626061</v>
      </c>
    </row>
    <row r="131" spans="1:9" ht="12.75">
      <c r="A131" t="s">
        <v>90</v>
      </c>
      <c r="B131">
        <f>B91*10000/B62</f>
        <v>0.003829681016080948</v>
      </c>
      <c r="C131">
        <f>C91*10000/C62</f>
        <v>0.019806566243738718</v>
      </c>
      <c r="D131">
        <f>D91*10000/D62</f>
        <v>-0.008296650185980003</v>
      </c>
      <c r="E131">
        <f>E91*10000/E62</f>
        <v>-0.016745572861440263</v>
      </c>
      <c r="F131">
        <f>F91*10000/F62</f>
        <v>0.015235381799368002</v>
      </c>
      <c r="G131">
        <f>AVERAGE(C131:E131)</f>
        <v>-0.0017452189345605162</v>
      </c>
      <c r="H131">
        <f>STDEV(C131:E131)</f>
        <v>0.01913650064334244</v>
      </c>
      <c r="I131">
        <f>(B131*B4+C131*C4+D131*D4+E131*E4+F131*F4)/SUM(B4:F4)</f>
        <v>0.001329358637227474</v>
      </c>
    </row>
    <row r="132" spans="1:9" ht="12.75">
      <c r="A132" t="s">
        <v>91</v>
      </c>
      <c r="B132">
        <f>B92*10000/B62</f>
        <v>0.01927113973580952</v>
      </c>
      <c r="C132">
        <f>C92*10000/C62</f>
        <v>0.062232236963673686</v>
      </c>
      <c r="D132">
        <f>D92*10000/D62</f>
        <v>0.059072732007437366</v>
      </c>
      <c r="E132">
        <f>E92*10000/E62</f>
        <v>0.06527240963724681</v>
      </c>
      <c r="F132">
        <f>F92*10000/F62</f>
        <v>0.04013099724457296</v>
      </c>
      <c r="G132">
        <f>AVERAGE(C132:E132)</f>
        <v>0.06219245953611929</v>
      </c>
      <c r="H132">
        <f>STDEV(C132:E132)</f>
        <v>0.0031000302194003383</v>
      </c>
      <c r="I132">
        <f>(B132*B4+C132*C4+D132*D4+E132*E4+F132*F4)/SUM(B4:F4)</f>
        <v>0.05301887028583529</v>
      </c>
    </row>
    <row r="133" spans="1:9" ht="12.75">
      <c r="A133" t="s">
        <v>92</v>
      </c>
      <c r="B133">
        <f>B93*10000/B62</f>
        <v>0.1396294860237843</v>
      </c>
      <c r="C133">
        <f>C93*10000/C62</f>
        <v>0.12694707894669857</v>
      </c>
      <c r="D133">
        <f>D93*10000/D62</f>
        <v>0.11086807730424054</v>
      </c>
      <c r="E133">
        <f>E93*10000/E62</f>
        <v>0.10754905025433421</v>
      </c>
      <c r="F133">
        <f>F93*10000/F62</f>
        <v>0.07906882760153848</v>
      </c>
      <c r="G133">
        <f>AVERAGE(C133:E133)</f>
        <v>0.11512140216842444</v>
      </c>
      <c r="H133">
        <f>STDEV(C133:E133)</f>
        <v>0.010374919690660948</v>
      </c>
      <c r="I133">
        <f>(B133*B4+C133*C4+D133*D4+E133*E4+F133*F4)/SUM(B4:F4)</f>
        <v>0.11388228011996172</v>
      </c>
    </row>
    <row r="134" spans="1:9" ht="12.75">
      <c r="A134" t="s">
        <v>93</v>
      </c>
      <c r="B134">
        <f>B94*10000/B62</f>
        <v>-0.01233835809271009</v>
      </c>
      <c r="C134">
        <f>C94*10000/C62</f>
        <v>-0.009685076057215993</v>
      </c>
      <c r="D134">
        <f>D94*10000/D62</f>
        <v>-0.0034537374813742713</v>
      </c>
      <c r="E134">
        <f>E94*10000/E62</f>
        <v>-0.0006281390929934386</v>
      </c>
      <c r="F134">
        <f>F94*10000/F62</f>
        <v>-0.017988926194022942</v>
      </c>
      <c r="G134">
        <f>AVERAGE(C134:E134)</f>
        <v>-0.0045889842105279015</v>
      </c>
      <c r="H134">
        <f>STDEV(C134:E134)</f>
        <v>0.0046339632762372775</v>
      </c>
      <c r="I134">
        <f>(B134*B4+C134*C4+D134*D4+E134*E4+F134*F4)/SUM(B4:F4)</f>
        <v>-0.007500146721397641</v>
      </c>
    </row>
    <row r="135" spans="1:9" ht="12.75">
      <c r="A135" t="s">
        <v>94</v>
      </c>
      <c r="B135">
        <f>B95*10000/B62</f>
        <v>-0.002324479733585111</v>
      </c>
      <c r="C135">
        <f>C95*10000/C62</f>
        <v>-0.0068145940449354505</v>
      </c>
      <c r="D135">
        <f>D95*10000/D62</f>
        <v>-0.0013056457922324821</v>
      </c>
      <c r="E135">
        <f>E95*10000/E62</f>
        <v>-0.00365558705237252</v>
      </c>
      <c r="F135">
        <f>F95*10000/F62</f>
        <v>0.0007204819431188027</v>
      </c>
      <c r="G135">
        <f>AVERAGE(C135:E135)</f>
        <v>-0.003925275629846818</v>
      </c>
      <c r="H135">
        <f>STDEV(C135:E135)</f>
        <v>0.0027643582726113577</v>
      </c>
      <c r="I135">
        <f>(B135*B4+C135*C4+D135*D4+E135*E4+F135*F4)/SUM(B4:F4)</f>
        <v>-0.0030745275587930007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2005-03-04T10:39:38Z</cp:lastPrinted>
  <dcterms:created xsi:type="dcterms:W3CDTF">2005-03-04T10:39:38Z</dcterms:created>
  <dcterms:modified xsi:type="dcterms:W3CDTF">2005-03-04T11:41:24Z</dcterms:modified>
  <cp:category/>
  <cp:version/>
  <cp:contentType/>
  <cp:contentStatus/>
</cp:coreProperties>
</file>