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<sst xmlns="http://schemas.openxmlformats.org/spreadsheetml/2006/main" count="204" uniqueCount="98">
  <si>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16/02/2005       10:14:11</t>
  </si>
  <si>
    <t>LISSNER</t>
  </si>
  <si>
    <t>HCMQAP493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</si>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</sst>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1468803"/>
        <c:axId val="37674908"/>
      </c:lineChart>
      <c:catAx>
        <c:axId val="414688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74908"/>
        <c:crosses val="autoZero"/>
        <c:auto val="1"/>
        <c:lblOffset val="100"/>
        <c:noMultiLvlLbl val="0"/>
      </c:catAx>
      <c:valAx>
        <c:axId val="37674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6880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-0.002266</v>
      </c>
      <c r="C4" s="12">
        <v>-0.003768</v>
      </c>
      <c r="D4" s="12">
        <v>-0.003765</v>
      </c>
      <c r="E4" s="12">
        <v>-0.003768</v>
      </c>
      <c r="F4" s="24">
        <v>-0.002088</v>
      </c>
      <c r="G4" s="34">
        <v>-0.01174</v>
      </c>
    </row>
    <row r="5" spans="1:7" ht="12.75" thickBot="1">
      <c r="A5" s="44" t="s">
        <v>13</v>
      </c>
      <c r="B5" s="45">
        <v>2.181719</v>
      </c>
      <c r="C5" s="46">
        <v>1.39748</v>
      </c>
      <c r="D5" s="46">
        <v>1.227854</v>
      </c>
      <c r="E5" s="46">
        <v>-1.48163</v>
      </c>
      <c r="F5" s="47">
        <v>-4.365254</v>
      </c>
      <c r="G5" s="48">
        <v>7.84523</v>
      </c>
    </row>
    <row r="6" spans="1:7" ht="12.75" thickTop="1">
      <c r="A6" s="6" t="s">
        <v>14</v>
      </c>
      <c r="B6" s="39">
        <v>22.52881</v>
      </c>
      <c r="C6" s="40">
        <v>-70.08387</v>
      </c>
      <c r="D6" s="40">
        <v>19.99482</v>
      </c>
      <c r="E6" s="40">
        <v>11.87163</v>
      </c>
      <c r="F6" s="41">
        <v>44.53585</v>
      </c>
      <c r="G6" s="42">
        <v>-0.00416296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4.286627</v>
      </c>
      <c r="C8" s="13">
        <v>1.834376</v>
      </c>
      <c r="D8" s="13">
        <v>-1.314863</v>
      </c>
      <c r="E8" s="13">
        <v>-0.2925134</v>
      </c>
      <c r="F8" s="25">
        <v>-1.984905</v>
      </c>
      <c r="G8" s="35">
        <v>0.4107932</v>
      </c>
    </row>
    <row r="9" spans="1:7" ht="12">
      <c r="A9" s="20" t="s">
        <v>17</v>
      </c>
      <c r="B9" s="29">
        <v>1.061293</v>
      </c>
      <c r="C9" s="13">
        <v>0.2616606</v>
      </c>
      <c r="D9" s="13">
        <v>0.9119758</v>
      </c>
      <c r="E9" s="13">
        <v>0.4796718</v>
      </c>
      <c r="F9" s="25">
        <v>-0.7943743</v>
      </c>
      <c r="G9" s="35">
        <v>0.44554</v>
      </c>
    </row>
    <row r="10" spans="1:7" ht="12">
      <c r="A10" s="20" t="s">
        <v>18</v>
      </c>
      <c r="B10" s="29">
        <v>-0.903006</v>
      </c>
      <c r="C10" s="13">
        <v>-0.5087797</v>
      </c>
      <c r="D10" s="13">
        <v>-0.08692428</v>
      </c>
      <c r="E10" s="13">
        <v>-0.1304137</v>
      </c>
      <c r="F10" s="25">
        <v>-0.4502327</v>
      </c>
      <c r="G10" s="35">
        <v>-0.365488</v>
      </c>
    </row>
    <row r="11" spans="1:7" ht="12">
      <c r="A11" s="21" t="s">
        <v>19</v>
      </c>
      <c r="B11" s="31">
        <v>3.653116</v>
      </c>
      <c r="C11" s="15">
        <v>1.329008</v>
      </c>
      <c r="D11" s="15">
        <v>2.700542</v>
      </c>
      <c r="E11" s="15">
        <v>1.212407</v>
      </c>
      <c r="F11" s="27">
        <v>14.33857</v>
      </c>
      <c r="G11" s="37">
        <v>3.702097</v>
      </c>
    </row>
    <row r="12" spans="1:7" ht="12">
      <c r="A12" s="20" t="s">
        <v>20</v>
      </c>
      <c r="B12" s="29">
        <v>0.5433842</v>
      </c>
      <c r="C12" s="13">
        <v>0.1671022</v>
      </c>
      <c r="D12" s="13">
        <v>-0.1828761</v>
      </c>
      <c r="E12" s="13">
        <v>0.0007800087</v>
      </c>
      <c r="F12" s="25">
        <v>-0.2032705</v>
      </c>
      <c r="G12" s="35">
        <v>0.04798334</v>
      </c>
    </row>
    <row r="13" spans="1:7" ht="12">
      <c r="A13" s="20" t="s">
        <v>21</v>
      </c>
      <c r="B13" s="29">
        <v>0.06329147</v>
      </c>
      <c r="C13" s="13">
        <v>-0.2384003</v>
      </c>
      <c r="D13" s="13">
        <v>-0.07710798</v>
      </c>
      <c r="E13" s="13">
        <v>-0.09477867</v>
      </c>
      <c r="F13" s="25">
        <v>-0.1441911</v>
      </c>
      <c r="G13" s="35">
        <v>-0.1087898</v>
      </c>
    </row>
    <row r="14" spans="1:7" ht="12">
      <c r="A14" s="20" t="s">
        <v>22</v>
      </c>
      <c r="B14" s="29">
        <v>-0.1425465</v>
      </c>
      <c r="C14" s="13">
        <v>0.001921357</v>
      </c>
      <c r="D14" s="13">
        <v>-0.08278308</v>
      </c>
      <c r="E14" s="13">
        <v>-0.04279388</v>
      </c>
      <c r="F14" s="25">
        <v>-0.05716971</v>
      </c>
      <c r="G14" s="35">
        <v>-0.05800233</v>
      </c>
    </row>
    <row r="15" spans="1:7" ht="12">
      <c r="A15" s="21" t="s">
        <v>23</v>
      </c>
      <c r="B15" s="31">
        <v>-0.355778</v>
      </c>
      <c r="C15" s="15">
        <v>-0.1693657</v>
      </c>
      <c r="D15" s="15">
        <v>-0.103458</v>
      </c>
      <c r="E15" s="15">
        <v>-0.1784577</v>
      </c>
      <c r="F15" s="27">
        <v>-0.3550437</v>
      </c>
      <c r="G15" s="37">
        <v>-0.2074282</v>
      </c>
    </row>
    <row r="16" spans="1:7" ht="12">
      <c r="A16" s="20" t="s">
        <v>24</v>
      </c>
      <c r="B16" s="29">
        <v>0.0336756</v>
      </c>
      <c r="C16" s="13">
        <v>-0.01975329</v>
      </c>
      <c r="D16" s="13">
        <v>-0.007556731</v>
      </c>
      <c r="E16" s="13">
        <v>-0.007703198</v>
      </c>
      <c r="F16" s="25">
        <v>-0.01714872</v>
      </c>
      <c r="G16" s="35">
        <v>-0.005838381</v>
      </c>
    </row>
    <row r="17" spans="1:7" ht="12">
      <c r="A17" s="20" t="s">
        <v>25</v>
      </c>
      <c r="B17" s="29">
        <v>-0.04460702</v>
      </c>
      <c r="C17" s="13">
        <v>-0.02372449</v>
      </c>
      <c r="D17" s="13">
        <v>-0.04239101</v>
      </c>
      <c r="E17" s="13">
        <v>-0.04427249</v>
      </c>
      <c r="F17" s="25">
        <v>-0.05015051</v>
      </c>
      <c r="G17" s="35">
        <v>-0.03969988</v>
      </c>
    </row>
    <row r="18" spans="1:7" ht="12">
      <c r="A18" s="20" t="s">
        <v>26</v>
      </c>
      <c r="B18" s="29">
        <v>0.0107023</v>
      </c>
      <c r="C18" s="13">
        <v>0.04822428</v>
      </c>
      <c r="D18" s="13">
        <v>0.03274617</v>
      </c>
      <c r="E18" s="13">
        <v>0.0181781</v>
      </c>
      <c r="F18" s="25">
        <v>-0.009151622</v>
      </c>
      <c r="G18" s="35">
        <v>0.02420007</v>
      </c>
    </row>
    <row r="19" spans="1:7" ht="12">
      <c r="A19" s="21" t="s">
        <v>27</v>
      </c>
      <c r="B19" s="31">
        <v>-0.2194586</v>
      </c>
      <c r="C19" s="15">
        <v>-0.1895369</v>
      </c>
      <c r="D19" s="15">
        <v>-0.2087219</v>
      </c>
      <c r="E19" s="15">
        <v>-0.1887295</v>
      </c>
      <c r="F19" s="27">
        <v>-0.1650195</v>
      </c>
      <c r="G19" s="37">
        <v>-0.195019</v>
      </c>
    </row>
    <row r="20" spans="1:7" ht="12.75" thickBot="1">
      <c r="A20" s="44" t="s">
        <v>28</v>
      </c>
      <c r="B20" s="45">
        <v>0.002442371</v>
      </c>
      <c r="C20" s="46">
        <v>-0.00225433</v>
      </c>
      <c r="D20" s="46">
        <v>0.002371772</v>
      </c>
      <c r="E20" s="46">
        <v>0.003818355</v>
      </c>
      <c r="F20" s="47">
        <v>0.001628048</v>
      </c>
      <c r="G20" s="48">
        <v>0.001517241</v>
      </c>
    </row>
    <row r="21" spans="1:7" ht="12.75" thickTop="1">
      <c r="A21" s="6" t="s">
        <v>29</v>
      </c>
      <c r="B21" s="39">
        <v>-93.91317</v>
      </c>
      <c r="C21" s="40">
        <v>108.0607</v>
      </c>
      <c r="D21" s="40">
        <v>27.55926</v>
      </c>
      <c r="E21" s="40">
        <v>-49.09476</v>
      </c>
      <c r="F21" s="41">
        <v>-54.15708</v>
      </c>
      <c r="G21" s="43">
        <v>0.009322751</v>
      </c>
    </row>
    <row r="22" spans="1:7" ht="12">
      <c r="A22" s="20" t="s">
        <v>30</v>
      </c>
      <c r="B22" s="29">
        <v>43.63465</v>
      </c>
      <c r="C22" s="13">
        <v>27.94967</v>
      </c>
      <c r="D22" s="13">
        <v>24.55714</v>
      </c>
      <c r="E22" s="13">
        <v>-29.63269</v>
      </c>
      <c r="F22" s="25">
        <v>-87.30731</v>
      </c>
      <c r="G22" s="36">
        <v>0</v>
      </c>
    </row>
    <row r="23" spans="1:7" ht="12">
      <c r="A23" s="20" t="s">
        <v>31</v>
      </c>
      <c r="B23" s="29">
        <v>2.985411</v>
      </c>
      <c r="C23" s="13">
        <v>-0.06246046</v>
      </c>
      <c r="D23" s="13">
        <v>0.9483265</v>
      </c>
      <c r="E23" s="13">
        <v>3.703444</v>
      </c>
      <c r="F23" s="25">
        <v>4.265995</v>
      </c>
      <c r="G23" s="35">
        <v>2.10533</v>
      </c>
    </row>
    <row r="24" spans="1:7" ht="12">
      <c r="A24" s="20" t="s">
        <v>32</v>
      </c>
      <c r="B24" s="29">
        <v>1.000019</v>
      </c>
      <c r="C24" s="13">
        <v>1.98343</v>
      </c>
      <c r="D24" s="13">
        <v>1.271734</v>
      </c>
      <c r="E24" s="13">
        <v>1.731329</v>
      </c>
      <c r="F24" s="25">
        <v>4.149618</v>
      </c>
      <c r="G24" s="35">
        <v>1.898068</v>
      </c>
    </row>
    <row r="25" spans="1:7" ht="12">
      <c r="A25" s="20" t="s">
        <v>33</v>
      </c>
      <c r="B25" s="29">
        <v>1.187854</v>
      </c>
      <c r="C25" s="13">
        <v>0.7992194</v>
      </c>
      <c r="D25" s="13">
        <v>0.4647757</v>
      </c>
      <c r="E25" s="13">
        <v>1.334399</v>
      </c>
      <c r="F25" s="25">
        <v>-1.364945</v>
      </c>
      <c r="G25" s="35">
        <v>0.6152607</v>
      </c>
    </row>
    <row r="26" spans="1:7" ht="12">
      <c r="A26" s="21" t="s">
        <v>34</v>
      </c>
      <c r="B26" s="31">
        <v>1.24829</v>
      </c>
      <c r="C26" s="15">
        <v>0.6268085</v>
      </c>
      <c r="D26" s="15">
        <v>0.9366952</v>
      </c>
      <c r="E26" s="15">
        <v>0.5299991</v>
      </c>
      <c r="F26" s="27">
        <v>1.441973</v>
      </c>
      <c r="G26" s="37">
        <v>0.8765107</v>
      </c>
    </row>
    <row r="27" spans="1:7" ht="12">
      <c r="A27" s="20" t="s">
        <v>35</v>
      </c>
      <c r="B27" s="29">
        <v>0.2229972</v>
      </c>
      <c r="C27" s="13">
        <v>-0.08303868</v>
      </c>
      <c r="D27" s="13">
        <v>0.01659458</v>
      </c>
      <c r="E27" s="13">
        <v>0.06058921</v>
      </c>
      <c r="F27" s="25">
        <v>0.4748185</v>
      </c>
      <c r="G27" s="35">
        <v>0.09417682</v>
      </c>
    </row>
    <row r="28" spans="1:7" ht="12">
      <c r="A28" s="20" t="s">
        <v>36</v>
      </c>
      <c r="B28" s="29">
        <v>0.4177662</v>
      </c>
      <c r="C28" s="13">
        <v>0.138757</v>
      </c>
      <c r="D28" s="13">
        <v>0.285915</v>
      </c>
      <c r="E28" s="13">
        <v>0.2403458</v>
      </c>
      <c r="F28" s="25">
        <v>0.2946544</v>
      </c>
      <c r="G28" s="35">
        <v>0.2597842</v>
      </c>
    </row>
    <row r="29" spans="1:7" ht="12">
      <c r="A29" s="20" t="s">
        <v>37</v>
      </c>
      <c r="B29" s="29">
        <v>0.08328946</v>
      </c>
      <c r="C29" s="13">
        <v>0.07009849</v>
      </c>
      <c r="D29" s="13">
        <v>0.02357896</v>
      </c>
      <c r="E29" s="13">
        <v>-0.01540738</v>
      </c>
      <c r="F29" s="25">
        <v>0.02935232</v>
      </c>
      <c r="G29" s="35">
        <v>0.03481231</v>
      </c>
    </row>
    <row r="30" spans="1:7" ht="12">
      <c r="A30" s="21" t="s">
        <v>38</v>
      </c>
      <c r="B30" s="31">
        <v>0.1469106</v>
      </c>
      <c r="C30" s="15">
        <v>0.2251463</v>
      </c>
      <c r="D30" s="15">
        <v>0.2237024</v>
      </c>
      <c r="E30" s="15">
        <v>0.08376766</v>
      </c>
      <c r="F30" s="27">
        <v>0.3206488</v>
      </c>
      <c r="G30" s="37">
        <v>0.1922033</v>
      </c>
    </row>
    <row r="31" spans="1:7" ht="12">
      <c r="A31" s="20" t="s">
        <v>39</v>
      </c>
      <c r="B31" s="29">
        <v>-0.002117191</v>
      </c>
      <c r="C31" s="13">
        <v>0.03480556</v>
      </c>
      <c r="D31" s="13">
        <v>-0.006689477</v>
      </c>
      <c r="E31" s="13">
        <v>-0.043811749999999997</v>
      </c>
      <c r="F31" s="25">
        <v>0.03203234</v>
      </c>
      <c r="G31" s="35">
        <v>0.0001910699</v>
      </c>
    </row>
    <row r="32" spans="1:7" ht="12">
      <c r="A32" s="20" t="s">
        <v>40</v>
      </c>
      <c r="B32" s="29">
        <v>0.08118689</v>
      </c>
      <c r="C32" s="13">
        <v>0.0321027</v>
      </c>
      <c r="D32" s="13">
        <v>0.07940531</v>
      </c>
      <c r="E32" s="13">
        <v>0.06318792</v>
      </c>
      <c r="F32" s="25">
        <v>0.0267107</v>
      </c>
      <c r="G32" s="35">
        <v>0.05735136</v>
      </c>
    </row>
    <row r="33" spans="1:7" ht="12">
      <c r="A33" s="20" t="s">
        <v>41</v>
      </c>
      <c r="B33" s="29">
        <v>0.1473277</v>
      </c>
      <c r="C33" s="13">
        <v>0.07487238</v>
      </c>
      <c r="D33" s="13">
        <v>0.1103262</v>
      </c>
      <c r="E33" s="13">
        <v>0.09795365</v>
      </c>
      <c r="F33" s="25">
        <v>0.1072819</v>
      </c>
      <c r="G33" s="35">
        <v>0.1037617</v>
      </c>
    </row>
    <row r="34" spans="1:7" ht="12">
      <c r="A34" s="21" t="s">
        <v>42</v>
      </c>
      <c r="B34" s="31">
        <v>-0.004091939</v>
      </c>
      <c r="C34" s="15">
        <v>0.006020054</v>
      </c>
      <c r="D34" s="15">
        <v>0.006972734</v>
      </c>
      <c r="E34" s="15">
        <v>0.001936866</v>
      </c>
      <c r="F34" s="27">
        <v>-0.02451902</v>
      </c>
      <c r="G34" s="37">
        <v>-0.0002453539</v>
      </c>
    </row>
    <row r="35" spans="1:7" ht="12.75" thickBot="1">
      <c r="A35" s="22" t="s">
        <v>43</v>
      </c>
      <c r="B35" s="32">
        <v>-0.001591385</v>
      </c>
      <c r="C35" s="16">
        <v>0.002243111</v>
      </c>
      <c r="D35" s="16">
        <v>-0.003458878</v>
      </c>
      <c r="E35" s="16">
        <v>-0.003280194</v>
      </c>
      <c r="F35" s="28">
        <v>0.002151378</v>
      </c>
      <c r="G35" s="38">
        <v>-0.001025077</v>
      </c>
    </row>
    <row r="36" spans="1:7" ht="12">
      <c r="A36" s="4" t="s">
        <v>44</v>
      </c>
      <c r="B36" s="3">
        <v>19.84253</v>
      </c>
      <c r="C36" s="3">
        <v>19.84558</v>
      </c>
      <c r="D36" s="3">
        <v>19.86084</v>
      </c>
      <c r="E36" s="3">
        <v>19.86694</v>
      </c>
      <c r="F36" s="3">
        <v>19.87915</v>
      </c>
      <c r="G36" s="3"/>
    </row>
    <row r="37" spans="1:6" ht="12">
      <c r="A37" s="4" t="s">
        <v>45</v>
      </c>
      <c r="B37" s="2">
        <v>-0.1627604</v>
      </c>
      <c r="C37" s="2">
        <v>-0.08951823</v>
      </c>
      <c r="D37" s="2">
        <v>-0.04526774</v>
      </c>
      <c r="E37" s="2">
        <v>-0.01373291</v>
      </c>
      <c r="F37" s="2">
        <v>0.009155274</v>
      </c>
    </row>
    <row r="38" spans="1:7" ht="12">
      <c r="A38" s="4" t="s">
        <v>53</v>
      </c>
      <c r="B38" s="2">
        <v>-3.760162E-05</v>
      </c>
      <c r="C38" s="2">
        <v>0.0001186282</v>
      </c>
      <c r="D38" s="2">
        <v>-3.410605E-05</v>
      </c>
      <c r="E38" s="2">
        <v>-2.042891E-05</v>
      </c>
      <c r="F38" s="2">
        <v>-7.650892E-05</v>
      </c>
      <c r="G38" s="2">
        <v>0.0002571852</v>
      </c>
    </row>
    <row r="39" spans="1:7" ht="12.75" thickBot="1">
      <c r="A39" s="4" t="s">
        <v>54</v>
      </c>
      <c r="B39" s="2">
        <v>0.0001598165</v>
      </c>
      <c r="C39" s="2">
        <v>-0.0001840347</v>
      </c>
      <c r="D39" s="2">
        <v>-4.676698E-05</v>
      </c>
      <c r="E39" s="2">
        <v>8.340056E-05</v>
      </c>
      <c r="F39" s="2">
        <v>9.139906E-05</v>
      </c>
      <c r="G39" s="2">
        <v>0.001088021</v>
      </c>
    </row>
    <row r="40" spans="2:7" ht="12.75" thickBot="1">
      <c r="B40" s="7" t="s">
        <v>46</v>
      </c>
      <c r="C40" s="18">
        <v>-0.003767</v>
      </c>
      <c r="D40" s="17" t="s">
        <v>47</v>
      </c>
      <c r="E40" s="18">
        <v>3.116399</v>
      </c>
      <c r="F40" s="17" t="s">
        <v>48</v>
      </c>
      <c r="G40" s="8">
        <v>55.222499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3.14062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0.003768</v>
      </c>
      <c r="D4">
        <v>0.003765</v>
      </c>
      <c r="E4">
        <v>0.003768</v>
      </c>
      <c r="F4">
        <v>0.002088</v>
      </c>
      <c r="G4">
        <v>0.01174</v>
      </c>
    </row>
    <row r="5" spans="1:7" ht="12.75">
      <c r="A5" t="s">
        <v>13</v>
      </c>
      <c r="B5">
        <v>2.181719</v>
      </c>
      <c r="C5">
        <v>1.39748</v>
      </c>
      <c r="D5">
        <v>1.227854</v>
      </c>
      <c r="E5">
        <v>-1.48163</v>
      </c>
      <c r="F5">
        <v>-4.365254</v>
      </c>
      <c r="G5">
        <v>7.84523</v>
      </c>
    </row>
    <row r="6" spans="1:7" ht="12.75">
      <c r="A6" t="s">
        <v>14</v>
      </c>
      <c r="B6" s="49">
        <v>22.52881</v>
      </c>
      <c r="C6" s="49">
        <v>-70.08387</v>
      </c>
      <c r="D6" s="49">
        <v>19.99482</v>
      </c>
      <c r="E6" s="49">
        <v>11.87163</v>
      </c>
      <c r="F6" s="49">
        <v>44.53585</v>
      </c>
      <c r="G6" s="49">
        <v>-0.00416296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4.286627</v>
      </c>
      <c r="C8" s="49">
        <v>1.834376</v>
      </c>
      <c r="D8" s="49">
        <v>-1.314863</v>
      </c>
      <c r="E8" s="49">
        <v>-0.2925134</v>
      </c>
      <c r="F8" s="49">
        <v>-1.984905</v>
      </c>
      <c r="G8" s="49">
        <v>0.4107932</v>
      </c>
    </row>
    <row r="9" spans="1:7" ht="12.75">
      <c r="A9" t="s">
        <v>17</v>
      </c>
      <c r="B9" s="49">
        <v>1.061293</v>
      </c>
      <c r="C9" s="49">
        <v>0.2616606</v>
      </c>
      <c r="D9" s="49">
        <v>0.9119758</v>
      </c>
      <c r="E9" s="49">
        <v>0.4796718</v>
      </c>
      <c r="F9" s="49">
        <v>-0.7943743</v>
      </c>
      <c r="G9" s="49">
        <v>0.44554</v>
      </c>
    </row>
    <row r="10" spans="1:7" ht="12.75">
      <c r="A10" t="s">
        <v>18</v>
      </c>
      <c r="B10" s="49">
        <v>-0.903006</v>
      </c>
      <c r="C10" s="49">
        <v>-0.5087797</v>
      </c>
      <c r="D10" s="49">
        <v>-0.08692428</v>
      </c>
      <c r="E10" s="49">
        <v>-0.1304137</v>
      </c>
      <c r="F10" s="49">
        <v>-0.4502327</v>
      </c>
      <c r="G10" s="49">
        <v>-0.365488</v>
      </c>
    </row>
    <row r="11" spans="1:7" ht="12.75">
      <c r="A11" t="s">
        <v>19</v>
      </c>
      <c r="B11" s="49">
        <v>3.653116</v>
      </c>
      <c r="C11" s="49">
        <v>1.329008</v>
      </c>
      <c r="D11" s="49">
        <v>2.700542</v>
      </c>
      <c r="E11" s="49">
        <v>1.212407</v>
      </c>
      <c r="F11" s="49">
        <v>14.33857</v>
      </c>
      <c r="G11" s="49">
        <v>3.702097</v>
      </c>
    </row>
    <row r="12" spans="1:7" ht="12.75">
      <c r="A12" t="s">
        <v>20</v>
      </c>
      <c r="B12" s="49">
        <v>0.5433842</v>
      </c>
      <c r="C12" s="49">
        <v>0.1671022</v>
      </c>
      <c r="D12" s="49">
        <v>-0.1828761</v>
      </c>
      <c r="E12" s="49">
        <v>0.0007800087</v>
      </c>
      <c r="F12" s="49">
        <v>-0.2032705</v>
      </c>
      <c r="G12" s="49">
        <v>0.04798334</v>
      </c>
    </row>
    <row r="13" spans="1:7" ht="12.75">
      <c r="A13" t="s">
        <v>21</v>
      </c>
      <c r="B13" s="49">
        <v>0.06329147</v>
      </c>
      <c r="C13" s="49">
        <v>-0.2384003</v>
      </c>
      <c r="D13" s="49">
        <v>-0.07710798</v>
      </c>
      <c r="E13" s="49">
        <v>-0.09477867</v>
      </c>
      <c r="F13" s="49">
        <v>-0.1441911</v>
      </c>
      <c r="G13" s="49">
        <v>-0.1087898</v>
      </c>
    </row>
    <row r="14" spans="1:7" ht="12.75">
      <c r="A14" t="s">
        <v>22</v>
      </c>
      <c r="B14" s="49">
        <v>-0.1425465</v>
      </c>
      <c r="C14" s="49">
        <v>0.001921357</v>
      </c>
      <c r="D14" s="49">
        <v>-0.08278308</v>
      </c>
      <c r="E14" s="49">
        <v>-0.04279388</v>
      </c>
      <c r="F14" s="49">
        <v>-0.05716971</v>
      </c>
      <c r="G14" s="49">
        <v>-0.05800233</v>
      </c>
    </row>
    <row r="15" spans="1:7" ht="12.75">
      <c r="A15" t="s">
        <v>23</v>
      </c>
      <c r="B15" s="49">
        <v>-0.355778</v>
      </c>
      <c r="C15" s="49">
        <v>-0.1693657</v>
      </c>
      <c r="D15" s="49">
        <v>-0.103458</v>
      </c>
      <c r="E15" s="49">
        <v>-0.1784577</v>
      </c>
      <c r="F15" s="49">
        <v>-0.3550437</v>
      </c>
      <c r="G15" s="49">
        <v>-0.2074282</v>
      </c>
    </row>
    <row r="16" spans="1:7" ht="12.75">
      <c r="A16" t="s">
        <v>24</v>
      </c>
      <c r="B16" s="49">
        <v>0.0336756</v>
      </c>
      <c r="C16" s="49">
        <v>-0.01975329</v>
      </c>
      <c r="D16" s="49">
        <v>-0.007556731</v>
      </c>
      <c r="E16" s="49">
        <v>-0.007703198</v>
      </c>
      <c r="F16" s="49">
        <v>-0.01714872</v>
      </c>
      <c r="G16" s="49">
        <v>-0.005838381</v>
      </c>
    </row>
    <row r="17" spans="1:7" ht="12.75">
      <c r="A17" t="s">
        <v>25</v>
      </c>
      <c r="B17" s="49">
        <v>-0.04460702</v>
      </c>
      <c r="C17" s="49">
        <v>-0.02372449</v>
      </c>
      <c r="D17" s="49">
        <v>-0.04239101</v>
      </c>
      <c r="E17" s="49">
        <v>-0.04427249</v>
      </c>
      <c r="F17" s="49">
        <v>-0.05015051</v>
      </c>
      <c r="G17" s="49">
        <v>-0.03969988</v>
      </c>
    </row>
    <row r="18" spans="1:7" ht="12.75">
      <c r="A18" t="s">
        <v>26</v>
      </c>
      <c r="B18" s="49">
        <v>0.0107023</v>
      </c>
      <c r="C18" s="49">
        <v>0.04822428</v>
      </c>
      <c r="D18" s="49">
        <v>0.03274617</v>
      </c>
      <c r="E18" s="49">
        <v>0.0181781</v>
      </c>
      <c r="F18" s="49">
        <v>-0.009151622</v>
      </c>
      <c r="G18" s="49">
        <v>0.02420007</v>
      </c>
    </row>
    <row r="19" spans="1:7" ht="12.75">
      <c r="A19" t="s">
        <v>27</v>
      </c>
      <c r="B19" s="49">
        <v>-0.2194586</v>
      </c>
      <c r="C19" s="49">
        <v>-0.1895369</v>
      </c>
      <c r="D19" s="49">
        <v>-0.2087219</v>
      </c>
      <c r="E19" s="49">
        <v>-0.1887295</v>
      </c>
      <c r="F19" s="49">
        <v>-0.1650195</v>
      </c>
      <c r="G19" s="49">
        <v>-0.195019</v>
      </c>
    </row>
    <row r="20" spans="1:7" ht="12.75">
      <c r="A20" t="s">
        <v>28</v>
      </c>
      <c r="B20" s="49">
        <v>0.002442371</v>
      </c>
      <c r="C20" s="49">
        <v>-0.00225433</v>
      </c>
      <c r="D20" s="49">
        <v>0.002371772</v>
      </c>
      <c r="E20" s="49">
        <v>0.003818355</v>
      </c>
      <c r="F20" s="49">
        <v>0.001628048</v>
      </c>
      <c r="G20" s="49">
        <v>0.001517241</v>
      </c>
    </row>
    <row r="21" spans="1:7" ht="12.75">
      <c r="A21" t="s">
        <v>29</v>
      </c>
      <c r="B21" s="49">
        <v>-93.91317</v>
      </c>
      <c r="C21" s="49">
        <v>108.0607</v>
      </c>
      <c r="D21" s="49">
        <v>27.55926</v>
      </c>
      <c r="E21" s="49">
        <v>-49.09476</v>
      </c>
      <c r="F21" s="49">
        <v>-54.15708</v>
      </c>
      <c r="G21" s="49">
        <v>0.009322751</v>
      </c>
    </row>
    <row r="22" spans="1:7" ht="12.75">
      <c r="A22" t="s">
        <v>30</v>
      </c>
      <c r="B22" s="49">
        <v>43.63465</v>
      </c>
      <c r="C22" s="49">
        <v>27.94967</v>
      </c>
      <c r="D22" s="49">
        <v>24.55714</v>
      </c>
      <c r="E22" s="49">
        <v>-29.63269</v>
      </c>
      <c r="F22" s="49">
        <v>-87.30731</v>
      </c>
      <c r="G22" s="49">
        <v>0</v>
      </c>
    </row>
    <row r="23" spans="1:7" ht="12.75">
      <c r="A23" t="s">
        <v>31</v>
      </c>
      <c r="B23" s="49">
        <v>2.985411</v>
      </c>
      <c r="C23" s="49">
        <v>-0.06246046</v>
      </c>
      <c r="D23" s="49">
        <v>0.9483265</v>
      </c>
      <c r="E23" s="49">
        <v>3.703444</v>
      </c>
      <c r="F23" s="49">
        <v>4.265995</v>
      </c>
      <c r="G23" s="49">
        <v>2.10533</v>
      </c>
    </row>
    <row r="24" spans="1:7" ht="12.75">
      <c r="A24" t="s">
        <v>32</v>
      </c>
      <c r="B24" s="49">
        <v>1.000019</v>
      </c>
      <c r="C24" s="49">
        <v>1.98343</v>
      </c>
      <c r="D24" s="49">
        <v>1.271734</v>
      </c>
      <c r="E24" s="49">
        <v>1.731329</v>
      </c>
      <c r="F24" s="49">
        <v>4.149618</v>
      </c>
      <c r="G24" s="49">
        <v>1.898068</v>
      </c>
    </row>
    <row r="25" spans="1:7" ht="12.75">
      <c r="A25" t="s">
        <v>33</v>
      </c>
      <c r="B25" s="49">
        <v>1.187854</v>
      </c>
      <c r="C25" s="49">
        <v>0.7992194</v>
      </c>
      <c r="D25" s="49">
        <v>0.4647757</v>
      </c>
      <c r="E25" s="49">
        <v>1.334399</v>
      </c>
      <c r="F25" s="49">
        <v>-1.364945</v>
      </c>
      <c r="G25" s="49">
        <v>0.6152607</v>
      </c>
    </row>
    <row r="26" spans="1:7" ht="12.75">
      <c r="A26" t="s">
        <v>34</v>
      </c>
      <c r="B26" s="49">
        <v>1.24829</v>
      </c>
      <c r="C26" s="49">
        <v>0.6268085</v>
      </c>
      <c r="D26" s="49">
        <v>0.9366952</v>
      </c>
      <c r="E26" s="49">
        <v>0.5299991</v>
      </c>
      <c r="F26" s="49">
        <v>1.441973</v>
      </c>
      <c r="G26" s="49">
        <v>0.8765107</v>
      </c>
    </row>
    <row r="27" spans="1:7" ht="12.75">
      <c r="A27" t="s">
        <v>35</v>
      </c>
      <c r="B27" s="49">
        <v>0.2229972</v>
      </c>
      <c r="C27" s="49">
        <v>-0.08303868</v>
      </c>
      <c r="D27" s="49">
        <v>0.01659458</v>
      </c>
      <c r="E27" s="49">
        <v>0.06058921</v>
      </c>
      <c r="F27" s="49">
        <v>0.4748185</v>
      </c>
      <c r="G27" s="49">
        <v>0.09417682</v>
      </c>
    </row>
    <row r="28" spans="1:7" ht="12.75">
      <c r="A28" t="s">
        <v>36</v>
      </c>
      <c r="B28" s="49">
        <v>0.4177662</v>
      </c>
      <c r="C28" s="49">
        <v>0.138757</v>
      </c>
      <c r="D28" s="49">
        <v>0.285915</v>
      </c>
      <c r="E28" s="49">
        <v>0.2403458</v>
      </c>
      <c r="F28" s="49">
        <v>0.2946544</v>
      </c>
      <c r="G28" s="49">
        <v>0.2597842</v>
      </c>
    </row>
    <row r="29" spans="1:7" ht="12.75">
      <c r="A29" t="s">
        <v>37</v>
      </c>
      <c r="B29" s="49">
        <v>0.08328946</v>
      </c>
      <c r="C29" s="49">
        <v>0.07009849</v>
      </c>
      <c r="D29" s="49">
        <v>0.02357896</v>
      </c>
      <c r="E29" s="49">
        <v>-0.01540738</v>
      </c>
      <c r="F29" s="49">
        <v>0.02935232</v>
      </c>
      <c r="G29" s="49">
        <v>0.03481231</v>
      </c>
    </row>
    <row r="30" spans="1:7" ht="12.75">
      <c r="A30" t="s">
        <v>38</v>
      </c>
      <c r="B30" s="49">
        <v>0.1469106</v>
      </c>
      <c r="C30" s="49">
        <v>0.2251463</v>
      </c>
      <c r="D30" s="49">
        <v>0.2237024</v>
      </c>
      <c r="E30" s="49">
        <v>0.08376766</v>
      </c>
      <c r="F30" s="49">
        <v>0.3206488</v>
      </c>
      <c r="G30" s="49">
        <v>0.1922033</v>
      </c>
    </row>
    <row r="31" spans="1:7" ht="12.75">
      <c r="A31" t="s">
        <v>39</v>
      </c>
      <c r="B31" s="49">
        <v>-0.002117191</v>
      </c>
      <c r="C31" s="49">
        <v>0.03480556</v>
      </c>
      <c r="D31" s="49">
        <v>-0.006689477</v>
      </c>
      <c r="E31" s="49">
        <v>-0.043811749999999997</v>
      </c>
      <c r="F31" s="49">
        <v>0.03203234</v>
      </c>
      <c r="G31" s="49">
        <v>0.0001910699</v>
      </c>
    </row>
    <row r="32" spans="1:7" ht="12.75">
      <c r="A32" t="s">
        <v>40</v>
      </c>
      <c r="B32" s="49">
        <v>0.08118689</v>
      </c>
      <c r="C32" s="49">
        <v>0.0321027</v>
      </c>
      <c r="D32" s="49">
        <v>0.07940531</v>
      </c>
      <c r="E32" s="49">
        <v>0.06318792</v>
      </c>
      <c r="F32" s="49">
        <v>0.0267107</v>
      </c>
      <c r="G32" s="49">
        <v>0.05735136</v>
      </c>
    </row>
    <row r="33" spans="1:7" ht="12.75">
      <c r="A33" t="s">
        <v>41</v>
      </c>
      <c r="B33" s="49">
        <v>0.1473277</v>
      </c>
      <c r="C33" s="49">
        <v>0.07487238</v>
      </c>
      <c r="D33" s="49">
        <v>0.1103262</v>
      </c>
      <c r="E33" s="49">
        <v>0.09795365</v>
      </c>
      <c r="F33" s="49">
        <v>0.1072819</v>
      </c>
      <c r="G33" s="49">
        <v>0.1037617</v>
      </c>
    </row>
    <row r="34" spans="1:7" ht="12.75">
      <c r="A34" t="s">
        <v>42</v>
      </c>
      <c r="B34" s="49">
        <v>-0.004091939</v>
      </c>
      <c r="C34" s="49">
        <v>0.006020054</v>
      </c>
      <c r="D34" s="49">
        <v>0.006972734</v>
      </c>
      <c r="E34" s="49">
        <v>0.001936866</v>
      </c>
      <c r="F34" s="49">
        <v>-0.02451902</v>
      </c>
      <c r="G34" s="49">
        <v>-0.0002453539</v>
      </c>
    </row>
    <row r="35" spans="1:7" ht="12.75">
      <c r="A35" t="s">
        <v>43</v>
      </c>
      <c r="B35" s="49">
        <v>-0.001591385</v>
      </c>
      <c r="C35" s="49">
        <v>0.002243111</v>
      </c>
      <c r="D35" s="49">
        <v>-0.003458878</v>
      </c>
      <c r="E35" s="49">
        <v>-0.003280194</v>
      </c>
      <c r="F35" s="49">
        <v>0.002151378</v>
      </c>
      <c r="G35" s="49">
        <v>-0.001025077</v>
      </c>
    </row>
    <row r="36" spans="1:6" ht="12.75">
      <c r="A36" t="s">
        <v>44</v>
      </c>
      <c r="B36" s="49">
        <v>19.84253</v>
      </c>
      <c r="C36" s="49">
        <v>19.84558</v>
      </c>
      <c r="D36" s="49">
        <v>19.86084</v>
      </c>
      <c r="E36" s="49">
        <v>19.86694</v>
      </c>
      <c r="F36" s="49">
        <v>19.87915</v>
      </c>
    </row>
    <row r="37" spans="1:6" ht="12.75">
      <c r="A37" t="s">
        <v>45</v>
      </c>
      <c r="B37" s="49">
        <v>-0.1627604</v>
      </c>
      <c r="C37" s="49">
        <v>-0.08951823</v>
      </c>
      <c r="D37" s="49">
        <v>-0.04526774</v>
      </c>
      <c r="E37" s="49">
        <v>-0.01373291</v>
      </c>
      <c r="F37" s="49">
        <v>0.009155274</v>
      </c>
    </row>
    <row r="38" spans="1:7" ht="12.75">
      <c r="A38" t="s">
        <v>55</v>
      </c>
      <c r="B38" s="49">
        <v>-3.760162E-05</v>
      </c>
      <c r="C38" s="49">
        <v>0.0001186282</v>
      </c>
      <c r="D38" s="49">
        <v>-3.410605E-05</v>
      </c>
      <c r="E38" s="49">
        <v>-2.042891E-05</v>
      </c>
      <c r="F38" s="49">
        <v>-7.650892E-05</v>
      </c>
      <c r="G38" s="49">
        <v>0.0002571852</v>
      </c>
    </row>
    <row r="39" spans="1:7" ht="12.75">
      <c r="A39" t="s">
        <v>56</v>
      </c>
      <c r="B39" s="49">
        <v>0.0001598165</v>
      </c>
      <c r="C39" s="49">
        <v>-0.0001840347</v>
      </c>
      <c r="D39" s="49">
        <v>-4.676698E-05</v>
      </c>
      <c r="E39" s="49">
        <v>8.340056E-05</v>
      </c>
      <c r="F39" s="49">
        <v>9.139906E-05</v>
      </c>
      <c r="G39" s="49">
        <v>0.001088021</v>
      </c>
    </row>
    <row r="40" spans="2:7" ht="12.75">
      <c r="B40" t="s">
        <v>46</v>
      </c>
      <c r="C40">
        <v>-0.003767</v>
      </c>
      <c r="D40" t="s">
        <v>47</v>
      </c>
      <c r="E40">
        <v>3.116399</v>
      </c>
      <c r="F40" t="s">
        <v>48</v>
      </c>
      <c r="G40">
        <v>55.222499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-3.7601623460033804E-05</v>
      </c>
      <c r="C50">
        <f>-0.017/(C7*C7+C22*C22)*(C21*C22+C6*C7)</f>
        <v>0.00011862820794151236</v>
      </c>
      <c r="D50">
        <f>-0.017/(D7*D7+D22*D22)*(D21*D22+D6*D7)</f>
        <v>-3.4106040345497676E-05</v>
      </c>
      <c r="E50">
        <f>-0.017/(E7*E7+E22*E22)*(E21*E22+E6*E7)</f>
        <v>-2.0428909281129823E-05</v>
      </c>
      <c r="F50">
        <f>-0.017/(F7*F7+F22*F22)*(F21*F22+F6*F7)</f>
        <v>-7.650892558164467E-05</v>
      </c>
      <c r="G50">
        <f>(B50*B$4+C50*C$4+D50*D$4+E50*E$4+F50*F$4)/SUM(B$4:F$4)</f>
        <v>-2.1400191142689146E-07</v>
      </c>
    </row>
    <row r="51" spans="1:7" ht="12.75">
      <c r="A51" t="s">
        <v>59</v>
      </c>
      <c r="B51">
        <f>-0.017/(B7*B7+B22*B22)*(B21*B7-B6*B22)</f>
        <v>0.00015981646236791104</v>
      </c>
      <c r="C51">
        <f>-0.017/(C7*C7+C22*C22)*(C21*C7-C6*C22)</f>
        <v>-0.00018403475192646567</v>
      </c>
      <c r="D51">
        <f>-0.017/(D7*D7+D22*D22)*(D21*D7-D6*D22)</f>
        <v>-4.6766987319239E-05</v>
      </c>
      <c r="E51">
        <f>-0.017/(E7*E7+E22*E22)*(E21*E7-E6*E22)</f>
        <v>8.340055564642343E-05</v>
      </c>
      <c r="F51">
        <f>-0.017/(F7*F7+F22*F22)*(F21*F7-F6*F22)</f>
        <v>9.139905715164764E-05</v>
      </c>
      <c r="G51">
        <f>(B51*B$4+C51*C$4+D51*D$4+E51*E$4+F51*F$4)/SUM(B$4:F$4)</f>
        <v>-1.4576964431858264E-07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9999.924905651871</v>
      </c>
      <c r="C62">
        <f>C7+(2/0.017)*(C8*C50-C23*C51)</f>
        <v>10000.02424868733</v>
      </c>
      <c r="D62">
        <f>D7+(2/0.017)*(D8*D50-D23*D51)</f>
        <v>10000.010493546344</v>
      </c>
      <c r="E62">
        <f>E7+(2/0.017)*(E8*E50-E23*E51)</f>
        <v>9999.9643654638</v>
      </c>
      <c r="F62">
        <f>F7+(2/0.017)*(F8*F50-F23*F51)</f>
        <v>9999.97199470919</v>
      </c>
    </row>
    <row r="63" spans="1:6" ht="12.75">
      <c r="A63" t="s">
        <v>67</v>
      </c>
      <c r="B63">
        <f>B8+(3/0.017)*(B9*B50-B24*B51)</f>
        <v>4.251381263768095</v>
      </c>
      <c r="C63">
        <f>C8+(3/0.017)*(C9*C50-C24*C51)</f>
        <v>1.904269007543602</v>
      </c>
      <c r="D63">
        <f>D8+(3/0.017)*(D9*D50-D24*D51)</f>
        <v>-1.3098563027489656</v>
      </c>
      <c r="E63">
        <f>E8+(3/0.017)*(E9*E50-E24*E51)</f>
        <v>-0.3197239245224146</v>
      </c>
      <c r="F63">
        <f>F8+(3/0.017)*(F9*F50-F24*F51)</f>
        <v>-2.0411099026829707</v>
      </c>
    </row>
    <row r="64" spans="1:6" ht="12.75">
      <c r="A64" t="s">
        <v>68</v>
      </c>
      <c r="B64">
        <f>B9+(4/0.017)*(B10*B50-B25*B51)</f>
        <v>1.0246143805893126</v>
      </c>
      <c r="C64">
        <f>C9+(4/0.017)*(C10*C50-C25*C51)</f>
        <v>0.2820673105801879</v>
      </c>
      <c r="D64">
        <f>D9+(4/0.017)*(D10*D50-D25*D51)</f>
        <v>0.9177877534750292</v>
      </c>
      <c r="E64">
        <f>E9+(4/0.017)*(E10*E50-E25*E51)</f>
        <v>0.4541128803746552</v>
      </c>
      <c r="F64">
        <f>F9+(4/0.017)*(F10*F50-F25*F51)</f>
        <v>-0.7569151220699815</v>
      </c>
    </row>
    <row r="65" spans="1:6" ht="12.75">
      <c r="A65" t="s">
        <v>69</v>
      </c>
      <c r="B65">
        <f>B10+(5/0.017)*(B11*B50-B26*B51)</f>
        <v>-1.00208258355796</v>
      </c>
      <c r="C65">
        <f>C10+(5/0.017)*(C11*C50-C26*C51)</f>
        <v>-0.4284819399462254</v>
      </c>
      <c r="D65">
        <f>D10+(5/0.017)*(D11*D50-D26*D51)</f>
        <v>-0.10112968643127028</v>
      </c>
      <c r="E65">
        <f>E10+(5/0.017)*(E11*E50-E26*E51)</f>
        <v>-0.15069910354320915</v>
      </c>
      <c r="F65">
        <f>F10+(5/0.017)*(F11*F50-F26*F51)</f>
        <v>-0.811651393445687</v>
      </c>
    </row>
    <row r="66" spans="1:6" ht="12.75">
      <c r="A66" t="s">
        <v>70</v>
      </c>
      <c r="B66">
        <f>B11+(6/0.017)*(B12*B50-B27*B51)</f>
        <v>3.63332632292783</v>
      </c>
      <c r="C66">
        <f>C11+(6/0.017)*(C12*C50-C27*C51)</f>
        <v>1.3306107170547</v>
      </c>
      <c r="D66">
        <f>D11+(6/0.017)*(D12*D50-D27*D51)</f>
        <v>2.703017267584914</v>
      </c>
      <c r="E66">
        <f>E11+(6/0.017)*(E12*E50-E27*E51)</f>
        <v>1.2106179028798298</v>
      </c>
      <c r="F66">
        <f>F11+(6/0.017)*(F12*F50-F27*F51)</f>
        <v>14.32874201564916</v>
      </c>
    </row>
    <row r="67" spans="1:6" ht="12.75">
      <c r="A67" t="s">
        <v>71</v>
      </c>
      <c r="B67">
        <f>B12+(7/0.017)*(B13*B50-B28*B51)</f>
        <v>0.5149124089748</v>
      </c>
      <c r="C67">
        <f>C12+(7/0.017)*(C13*C50-C28*C51)</f>
        <v>0.16597195105761128</v>
      </c>
      <c r="D67">
        <f>D12+(7/0.017)*(D13*D50-D28*D51)</f>
        <v>-0.17628735780038</v>
      </c>
      <c r="E67">
        <f>E12+(7/0.017)*(E13*E50-E28*E51)</f>
        <v>-0.00667653476543977</v>
      </c>
      <c r="F67">
        <f>F12+(7/0.017)*(F13*F50-F28*F51)</f>
        <v>-0.20981724102606134</v>
      </c>
    </row>
    <row r="68" spans="1:6" ht="12.75">
      <c r="A68" t="s">
        <v>72</v>
      </c>
      <c r="B68">
        <f>B13+(8/0.017)*(B14*B50-B29*B51)</f>
        <v>0.05954980080885274</v>
      </c>
      <c r="C68">
        <f>C13+(8/0.017)*(C14*C50-C29*C51)</f>
        <v>-0.23222218924456672</v>
      </c>
      <c r="D68">
        <f>D13+(8/0.017)*(D14*D50-D29*D51)</f>
        <v>-0.07526039412248217</v>
      </c>
      <c r="E68">
        <f>E13+(8/0.017)*(E14*E50-E29*E51)</f>
        <v>-0.09376256819041734</v>
      </c>
      <c r="F68">
        <f>F13+(8/0.017)*(F14*F50-F29*F51)</f>
        <v>-0.14339523236955257</v>
      </c>
    </row>
    <row r="69" spans="1:6" ht="12.75">
      <c r="A69" t="s">
        <v>73</v>
      </c>
      <c r="B69">
        <f>B14+(9/0.017)*(B15*B50-B30*B51)</f>
        <v>-0.14789403634499115</v>
      </c>
      <c r="C69">
        <f>C14+(9/0.017)*(C15*C50-C30*C51)</f>
        <v>0.0132206949946539</v>
      </c>
      <c r="D69">
        <f>D14+(9/0.017)*(D15*D50-D30*D51)</f>
        <v>-0.0753763817508629</v>
      </c>
      <c r="E69">
        <f>E14+(9/0.017)*(E15*E50-E30*E51)</f>
        <v>-0.044562418766378495</v>
      </c>
      <c r="F69">
        <f>F14+(9/0.017)*(F15*F50-F30*F51)</f>
        <v>-0.05830423198691053</v>
      </c>
    </row>
    <row r="70" spans="1:6" ht="12.75">
      <c r="A70" t="s">
        <v>74</v>
      </c>
      <c r="B70">
        <f>B15+(10/0.017)*(B16*B50-B31*B51)</f>
        <v>-0.3563238207383609</v>
      </c>
      <c r="C70">
        <f>C15+(10/0.017)*(C16*C50-C31*C51)</f>
        <v>-0.16697620870199253</v>
      </c>
      <c r="D70">
        <f>D15+(10/0.017)*(D16*D50-D31*D51)</f>
        <v>-0.10349042147862662</v>
      </c>
      <c r="E70">
        <f>E15+(10/0.017)*(E16*E50-E31*E51)</f>
        <v>-0.1762157633959066</v>
      </c>
      <c r="F70">
        <f>F15+(10/0.017)*(F16*F50-F31*F51)</f>
        <v>-0.3559941091365062</v>
      </c>
    </row>
    <row r="71" spans="1:6" ht="12.75">
      <c r="A71" t="s">
        <v>75</v>
      </c>
      <c r="B71">
        <f>B16+(11/0.017)*(B17*B50-B32*B51)</f>
        <v>0.026365320177169183</v>
      </c>
      <c r="C71">
        <f>C16+(11/0.017)*(C17*C50-C32*C51)</f>
        <v>-0.017751536725054258</v>
      </c>
      <c r="D71">
        <f>D16+(11/0.017)*(D17*D50-D32*D51)</f>
        <v>-0.004218336714402176</v>
      </c>
      <c r="E71">
        <f>E16+(11/0.017)*(E17*E50-E32*E51)</f>
        <v>-0.010527913207006015</v>
      </c>
      <c r="F71">
        <f>F16+(11/0.017)*(F17*F50-F32*F51)</f>
        <v>-0.01624566604366346</v>
      </c>
    </row>
    <row r="72" spans="1:6" ht="12.75">
      <c r="A72" t="s">
        <v>76</v>
      </c>
      <c r="B72">
        <f>B17+(12/0.017)*(B18*B50-B33*B51)</f>
        <v>-0.06151136047827567</v>
      </c>
      <c r="C72">
        <f>C17+(12/0.017)*(C18*C50-C33*C51)</f>
        <v>-0.009959868968154975</v>
      </c>
      <c r="D72">
        <f>D17+(12/0.017)*(D18*D50-D33*D51)</f>
        <v>-0.03953728166974167</v>
      </c>
      <c r="E72">
        <f>E17+(12/0.017)*(E18*E50-E33*E51)</f>
        <v>-0.05030125300710488</v>
      </c>
      <c r="F72">
        <f>F17+(12/0.017)*(F18*F50-F33*F51)</f>
        <v>-0.05657776911262683</v>
      </c>
    </row>
    <row r="73" spans="1:6" ht="12.75">
      <c r="A73" t="s">
        <v>77</v>
      </c>
      <c r="B73">
        <f>B18+(13/0.017)*(B19*B50-B34*B51)</f>
        <v>0.017512739126301705</v>
      </c>
      <c r="C73">
        <f>C18+(13/0.017)*(C19*C50-C34*C51)</f>
        <v>0.03187752662722917</v>
      </c>
      <c r="D73">
        <f>D18+(13/0.017)*(D19*D50-D34*D51)</f>
        <v>0.038439230409665626</v>
      </c>
      <c r="E73">
        <f>E18+(13/0.017)*(E19*E50-E34*E51)</f>
        <v>0.021002925160957895</v>
      </c>
      <c r="F73">
        <f>F18+(13/0.017)*(F19*F50-F34*F51)</f>
        <v>0.0022168626717019926</v>
      </c>
    </row>
    <row r="74" spans="1:6" ht="12.75">
      <c r="A74" t="s">
        <v>78</v>
      </c>
      <c r="B74">
        <f>B19+(14/0.017)*(B20*B50-B35*B51)</f>
        <v>-0.21932478272424524</v>
      </c>
      <c r="C74">
        <f>C19+(14/0.017)*(C20*C50-C35*C51)</f>
        <v>-0.18941717261894847</v>
      </c>
      <c r="D74">
        <f>D19+(14/0.017)*(D20*D50-D35*D51)</f>
        <v>-0.2089217319277188</v>
      </c>
      <c r="E74">
        <f>E19+(14/0.017)*(E20*E50-E35*E51)</f>
        <v>-0.1885684463270224</v>
      </c>
      <c r="F74">
        <f>F19+(14/0.017)*(F20*F50-F35*F51)</f>
        <v>-0.16528401280804295</v>
      </c>
    </row>
    <row r="75" spans="1:6" ht="12.75">
      <c r="A75" t="s">
        <v>79</v>
      </c>
      <c r="B75" s="49">
        <f>B20</f>
        <v>0.002442371</v>
      </c>
      <c r="C75" s="49">
        <f>C20</f>
        <v>-0.00225433</v>
      </c>
      <c r="D75" s="49">
        <f>D20</f>
        <v>0.002371772</v>
      </c>
      <c r="E75" s="49">
        <f>E20</f>
        <v>0.003818355</v>
      </c>
      <c r="F75" s="49">
        <f>F20</f>
        <v>0.001628048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43.7020402661571</v>
      </c>
      <c r="C82">
        <f>C22+(2/0.017)*(C8*C51+C23*C50)</f>
        <v>27.90908194064272</v>
      </c>
      <c r="D82">
        <f>D22+(2/0.017)*(D8*D51+D23*D50)</f>
        <v>24.560569237573862</v>
      </c>
      <c r="E82">
        <f>E22+(2/0.017)*(E8*E51+E23*E50)</f>
        <v>-29.64446095312915</v>
      </c>
      <c r="F82">
        <f>F22+(2/0.017)*(F8*F51+F23*F50)</f>
        <v>-87.36705178112027</v>
      </c>
    </row>
    <row r="83" spans="1:6" ht="12.75">
      <c r="A83" t="s">
        <v>82</v>
      </c>
      <c r="B83">
        <f>B23+(3/0.017)*(B9*B51+B24*B50)</f>
        <v>3.0087068391008733</v>
      </c>
      <c r="C83">
        <f>C23+(3/0.017)*(C9*C51+C24*C50)</f>
        <v>-0.02943644184691112</v>
      </c>
      <c r="D83">
        <f>D23+(3/0.017)*(D9*D51+D24*D50)</f>
        <v>0.9331457638023304</v>
      </c>
      <c r="E83">
        <f>E23+(3/0.017)*(E9*E51+E24*E50)</f>
        <v>3.7042620702772586</v>
      </c>
      <c r="F83">
        <f>F23+(3/0.017)*(F9*F51+F24*F50)</f>
        <v>4.197155962917691</v>
      </c>
    </row>
    <row r="84" spans="1:6" ht="12.75">
      <c r="A84" t="s">
        <v>83</v>
      </c>
      <c r="B84">
        <f>B24+(4/0.017)*(B10*B51+B25*B50)</f>
        <v>0.9555530086469428</v>
      </c>
      <c r="C84">
        <f>C24+(4/0.017)*(C10*C51+C25*C50)</f>
        <v>2.027769555540897</v>
      </c>
      <c r="D84">
        <f>D24+(4/0.017)*(D10*D51+D25*D50)</f>
        <v>1.2689607124528675</v>
      </c>
      <c r="E84">
        <f>E24+(4/0.017)*(E10*E51+E25*E50)</f>
        <v>1.7223556138447678</v>
      </c>
      <c r="F84">
        <f>F24+(4/0.017)*(F10*F51+F25*F50)</f>
        <v>4.164507324976282</v>
      </c>
    </row>
    <row r="85" spans="1:6" ht="12.75">
      <c r="A85" t="s">
        <v>84</v>
      </c>
      <c r="B85">
        <f>B25+(5/0.017)*(B11*B51+B26*B50)</f>
        <v>1.3457629250560847</v>
      </c>
      <c r="C85">
        <f>C25+(5/0.017)*(C11*C51+C26*C50)</f>
        <v>0.7491527857321233</v>
      </c>
      <c r="D85">
        <f>D25+(5/0.017)*(D11*D51+D26*D50)</f>
        <v>0.418233588896557</v>
      </c>
      <c r="E85">
        <f>E25+(5/0.017)*(E11*E51+E26*E50)</f>
        <v>1.3609543276284213</v>
      </c>
      <c r="F85">
        <f>F25+(5/0.017)*(F11*F51+F26*F50)</f>
        <v>-1.0119426547190709</v>
      </c>
    </row>
    <row r="86" spans="1:6" ht="12.75">
      <c r="A86" t="s">
        <v>85</v>
      </c>
      <c r="B86">
        <f>B26+(6/0.017)*(B12*B51+B27*B50)</f>
        <v>1.2759805942836149</v>
      </c>
      <c r="C86">
        <f>C26+(6/0.017)*(C12*C51+C27*C50)</f>
        <v>0.6124779088041428</v>
      </c>
      <c r="D86">
        <f>D26+(6/0.017)*(D12*D51+D27*D50)</f>
        <v>0.9395139960593042</v>
      </c>
      <c r="E86">
        <f>E26+(6/0.017)*(E12*E51+E27*E50)</f>
        <v>0.529585199418053</v>
      </c>
      <c r="F86">
        <f>F26+(6/0.017)*(F12*F51+F27*F50)</f>
        <v>1.4225942051783416</v>
      </c>
    </row>
    <row r="87" spans="1:6" ht="12.75">
      <c r="A87" t="s">
        <v>86</v>
      </c>
      <c r="B87">
        <f>B27+(7/0.017)*(B13*B51+B28*B50)</f>
        <v>0.22069392472983232</v>
      </c>
      <c r="C87">
        <f>C27+(7/0.017)*(C13*C51+C28*C50)</f>
        <v>-0.05819508939804424</v>
      </c>
      <c r="D87">
        <f>D27+(7/0.017)*(D13*D51+D28*D50)</f>
        <v>0.014064153869554364</v>
      </c>
      <c r="E87">
        <f>E27+(7/0.017)*(E13*E51+E28*E50)</f>
        <v>0.05531261152940547</v>
      </c>
      <c r="F87">
        <f>F27+(7/0.017)*(F13*F51+F28*F50)</f>
        <v>0.4601091849964152</v>
      </c>
    </row>
    <row r="88" spans="1:6" ht="12.75">
      <c r="A88" t="s">
        <v>87</v>
      </c>
      <c r="B88">
        <f>B28+(8/0.017)*(B14*B51+B29*B50)</f>
        <v>0.40557180175715907</v>
      </c>
      <c r="C88">
        <f>C28+(8/0.017)*(C14*C51+C29*C50)</f>
        <v>0.14250385260670534</v>
      </c>
      <c r="D88">
        <f>D28+(8/0.017)*(D14*D51+D29*D50)</f>
        <v>0.2873584495489612</v>
      </c>
      <c r="E88">
        <f>E28+(8/0.017)*(E14*E51+E29*E50)</f>
        <v>0.23881437534024166</v>
      </c>
      <c r="F88">
        <f>F28+(8/0.017)*(F14*F51+F29*F50)</f>
        <v>0.29113864844321796</v>
      </c>
    </row>
    <row r="89" spans="1:6" ht="12.75">
      <c r="A89" t="s">
        <v>88</v>
      </c>
      <c r="B89">
        <f>B29+(9/0.017)*(B15*B51+B30*B50)</f>
        <v>0.05026302907609619</v>
      </c>
      <c r="C89">
        <f>C29+(9/0.017)*(C15*C51+C30*C50)</f>
        <v>0.100739718829537</v>
      </c>
      <c r="D89">
        <f>D29+(9/0.017)*(D15*D51+D30*D50)</f>
        <v>0.022101274296976618</v>
      </c>
      <c r="E89">
        <f>E29+(9/0.017)*(E15*E51+E30*E50)</f>
        <v>-0.024192837611525728</v>
      </c>
      <c r="F89">
        <f>F29+(9/0.017)*(F15*F51+F30*F50)</f>
        <v>-0.000815232437769705</v>
      </c>
    </row>
    <row r="90" spans="1:6" ht="12.75">
      <c r="A90" t="s">
        <v>89</v>
      </c>
      <c r="B90">
        <f>B30+(10/0.017)*(B16*B51+B31*B50)</f>
        <v>0.15012326181111282</v>
      </c>
      <c r="C90">
        <f>C30+(10/0.017)*(C16*C51+C31*C50)</f>
        <v>0.2297134841376955</v>
      </c>
      <c r="D90">
        <f>D30+(10/0.017)*(D16*D51+D31*D50)</f>
        <v>0.22404449242076716</v>
      </c>
      <c r="E90">
        <f>E30+(10/0.017)*(E16*E51+E31*E50)</f>
        <v>0.0839162336898489</v>
      </c>
      <c r="F90">
        <f>F30+(10/0.017)*(F16*F51+F31*F50)</f>
        <v>0.31828519014316264</v>
      </c>
    </row>
    <row r="91" spans="1:6" ht="12.75">
      <c r="A91" t="s">
        <v>90</v>
      </c>
      <c r="B91">
        <f>B31+(11/0.017)*(B17*B51+B32*B50)</f>
        <v>-0.0087053465887826</v>
      </c>
      <c r="C91">
        <f>C31+(11/0.017)*(C17*C51+C32*C50)</f>
        <v>0.040094888260645584</v>
      </c>
      <c r="D91">
        <f>D31+(11/0.017)*(D17*D51+D32*D50)</f>
        <v>-0.007159048157250422</v>
      </c>
      <c r="E91">
        <f>E31+(11/0.017)*(E17*E51+E32*E50)</f>
        <v>-0.047036180356654946</v>
      </c>
      <c r="F91">
        <f>F31+(11/0.017)*(F17*F51+F32*F50)</f>
        <v>0.02774407651939488</v>
      </c>
    </row>
    <row r="92" spans="1:6" ht="12.75">
      <c r="A92" t="s">
        <v>91</v>
      </c>
      <c r="B92">
        <f>B32+(12/0.017)*(B18*B51+B33*B50)</f>
        <v>0.07848381448792983</v>
      </c>
      <c r="C92">
        <f>C32+(12/0.017)*(C18*C51+C33*C50)</f>
        <v>0.032107664369706</v>
      </c>
      <c r="D92">
        <f>D32+(12/0.017)*(D18*D51+D33*D50)</f>
        <v>0.07566820679140536</v>
      </c>
      <c r="E92">
        <f>E32+(12/0.017)*(E18*E51+E33*E50)</f>
        <v>0.0628455511136405</v>
      </c>
      <c r="F92">
        <f>F32+(12/0.017)*(F18*F51+F33*F50)</f>
        <v>0.020326366452541846</v>
      </c>
    </row>
    <row r="93" spans="1:6" ht="12.75">
      <c r="A93" t="s">
        <v>92</v>
      </c>
      <c r="B93">
        <f>B33+(13/0.017)*(B19*B51+B34*B50)</f>
        <v>0.12062475670568854</v>
      </c>
      <c r="C93">
        <f>C33+(13/0.017)*(C19*C51+C34*C50)</f>
        <v>0.1020924870395207</v>
      </c>
      <c r="D93">
        <f>D33+(13/0.017)*(D19*D51+D34*D50)</f>
        <v>0.1176088627849721</v>
      </c>
      <c r="E93">
        <f>E33+(13/0.017)*(E19*E51+E34*E50)</f>
        <v>0.08588681047371884</v>
      </c>
      <c r="F93">
        <f>F33+(13/0.017)*(F19*F51+F34*F50)</f>
        <v>0.09718265665549536</v>
      </c>
    </row>
    <row r="94" spans="1:6" ht="12.75">
      <c r="A94" t="s">
        <v>93</v>
      </c>
      <c r="B94">
        <f>B34+(14/0.017)*(B20*B51+B35*B50)</f>
        <v>-0.0037212109684800635</v>
      </c>
      <c r="C94">
        <f>C34+(14/0.017)*(C20*C51+C35*C50)</f>
        <v>0.006580853894491763</v>
      </c>
      <c r="D94">
        <f>D34+(14/0.017)*(D20*D51+D35*D50)</f>
        <v>0.006978538236587083</v>
      </c>
      <c r="E94">
        <f>E34+(14/0.017)*(E20*E51+E35*E50)</f>
        <v>0.0022543067058988986</v>
      </c>
      <c r="F94">
        <f>F34+(14/0.017)*(F20*F51+F35*F50)</f>
        <v>-0.02453202976114312</v>
      </c>
    </row>
    <row r="95" spans="1:6" ht="12.75">
      <c r="A95" t="s">
        <v>94</v>
      </c>
      <c r="B95" s="49">
        <f>B35</f>
        <v>-0.001591385</v>
      </c>
      <c r="C95" s="49">
        <f>C35</f>
        <v>0.002243111</v>
      </c>
      <c r="D95" s="49">
        <f>D35</f>
        <v>-0.003458878</v>
      </c>
      <c r="E95" s="49">
        <f>E35</f>
        <v>-0.003280194</v>
      </c>
      <c r="F95" s="49">
        <f>F35</f>
        <v>0.002151378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4.251413189478304</v>
      </c>
      <c r="C103">
        <f>C63*10000/C62</f>
        <v>1.9042643899524234</v>
      </c>
      <c r="D103">
        <f>D63*10000/D62</f>
        <v>-1.3098549282466263</v>
      </c>
      <c r="E103">
        <f>E63*10000/E62</f>
        <v>-0.31972506384785077</v>
      </c>
      <c r="F103">
        <f>F63*10000/F62</f>
        <v>-2.041115618886619</v>
      </c>
      <c r="G103">
        <f>AVERAGE(C103:E103)</f>
        <v>0.09156146595264879</v>
      </c>
      <c r="H103">
        <f>STDEV(C103:E103)</f>
        <v>1.6460583844753454</v>
      </c>
      <c r="I103">
        <f>(B103*B4+C103*C4+D103*D4+E103*E4+F103*F4)/SUM(B4:F4)</f>
        <v>0.40950451938908056</v>
      </c>
      <c r="K103">
        <f>(LN(H103)+LN(H123))/2-LN(K114*K115^3)</f>
        <v>-3.2984055698008046</v>
      </c>
    </row>
    <row r="104" spans="1:11" ht="12.75">
      <c r="A104" t="s">
        <v>68</v>
      </c>
      <c r="B104">
        <f>B64*10000/B62</f>
        <v>1.024622074921992</v>
      </c>
      <c r="C104">
        <f>C64*10000/C62</f>
        <v>0.2820666266056444</v>
      </c>
      <c r="D104">
        <f>D64*10000/D62</f>
        <v>0.9177867903912074</v>
      </c>
      <c r="E104">
        <f>E64*10000/E62</f>
        <v>0.4541144985906091</v>
      </c>
      <c r="F104">
        <f>F64*10000/F62</f>
        <v>-0.7569172418387291</v>
      </c>
      <c r="G104">
        <f>AVERAGE(C104:E104)</f>
        <v>0.5513226385291536</v>
      </c>
      <c r="H104">
        <f>STDEV(C104:E104)</f>
        <v>0.3288192490010575</v>
      </c>
      <c r="I104">
        <f>(B104*B4+C104*C4+D104*D4+E104*E4+F104*F4)/SUM(B4:F4)</f>
        <v>0.4452729585676363</v>
      </c>
      <c r="K104">
        <f>(LN(H104)+LN(H124))/2-LN(K114*K115^4)</f>
        <v>-4.324789655951202</v>
      </c>
    </row>
    <row r="105" spans="1:11" ht="12.75">
      <c r="A105" t="s">
        <v>69</v>
      </c>
      <c r="B105">
        <f>B65*10000/B62</f>
        <v>-1.0020901086883078</v>
      </c>
      <c r="C105">
        <f>C65*10000/C62</f>
        <v>-0.42848090093628605</v>
      </c>
      <c r="D105">
        <f>D65*10000/D62</f>
        <v>-0.1011295803104765</v>
      </c>
      <c r="E105">
        <f>E65*10000/E62</f>
        <v>-0.1506996405543888</v>
      </c>
      <c r="F105">
        <f>F65*10000/F62</f>
        <v>-0.8116536665053837</v>
      </c>
      <c r="G105">
        <f>AVERAGE(C105:E105)</f>
        <v>-0.22677004060038378</v>
      </c>
      <c r="H105">
        <f>STDEV(C105:E105)</f>
        <v>0.17643625223075238</v>
      </c>
      <c r="I105">
        <f>(B105*B4+C105*C4+D105*D4+E105*E4+F105*F4)/SUM(B4:F4)</f>
        <v>-0.41702805443352</v>
      </c>
      <c r="K105">
        <f>(LN(H105)+LN(H125))/2-LN(K114*K115^5)</f>
        <v>-3.932095234676703</v>
      </c>
    </row>
    <row r="106" spans="1:11" ht="12.75">
      <c r="A106" t="s">
        <v>70</v>
      </c>
      <c r="B106">
        <f>B66*10000/B62</f>
        <v>3.6333536073598967</v>
      </c>
      <c r="C106">
        <f>C66*10000/C62</f>
        <v>1.3306074905062002</v>
      </c>
      <c r="D106">
        <f>D66*10000/D62</f>
        <v>2.7030144311641937</v>
      </c>
      <c r="E106">
        <f>E66*10000/E62</f>
        <v>1.210622216875951</v>
      </c>
      <c r="F106">
        <f>F66*10000/F62</f>
        <v>14.328782143820249</v>
      </c>
      <c r="G106">
        <f>AVERAGE(C106:E106)</f>
        <v>1.7480813795154482</v>
      </c>
      <c r="H106">
        <f>STDEV(C106:E106)</f>
        <v>0.8291694436726562</v>
      </c>
      <c r="I106">
        <f>(B106*B4+C106*C4+D106*D4+E106*E4+F106*F4)/SUM(B4:F4)</f>
        <v>3.6987466791008208</v>
      </c>
      <c r="K106">
        <f>(LN(H106)+LN(H126))/2-LN(K114*K115^6)</f>
        <v>-2.962800856917159</v>
      </c>
    </row>
    <row r="107" spans="1:11" ht="12.75">
      <c r="A107" t="s">
        <v>71</v>
      </c>
      <c r="B107">
        <f>B67*10000/B62</f>
        <v>0.5149162757050064</v>
      </c>
      <c r="C107">
        <f>C67*10000/C62</f>
        <v>0.1659715485983925</v>
      </c>
      <c r="D107">
        <f>D67*10000/D62</f>
        <v>-0.17628717281261821</v>
      </c>
      <c r="E107">
        <f>E67*10000/E62</f>
        <v>-0.0066765585570465295</v>
      </c>
      <c r="F107">
        <f>F67*10000/F62</f>
        <v>-0.2098178286269921</v>
      </c>
      <c r="G107">
        <f>AVERAGE(C107:E107)</f>
        <v>-0.0056640609237574155</v>
      </c>
      <c r="H107">
        <f>STDEV(C107:E107)</f>
        <v>0.17113160713050066</v>
      </c>
      <c r="I107">
        <f>(B107*B4+C107*C4+D107*D4+E107*E4+F107*F4)/SUM(B4:F4)</f>
        <v>0.04249140666947744</v>
      </c>
      <c r="K107">
        <f>(LN(H107)+LN(H127))/2-LN(K114*K115^7)</f>
        <v>-3.824332112971406</v>
      </c>
    </row>
    <row r="108" spans="1:9" ht="12.75">
      <c r="A108" t="s">
        <v>72</v>
      </c>
      <c r="B108">
        <f>B68*10000/B62</f>
        <v>0.05955024799755817</v>
      </c>
      <c r="C108">
        <f>C68*10000/C62</f>
        <v>-0.23222162613760639</v>
      </c>
      <c r="D108">
        <f>D68*10000/D62</f>
        <v>-0.07526031514772168</v>
      </c>
      <c r="E108">
        <f>E68*10000/E62</f>
        <v>-0.093762902310171</v>
      </c>
      <c r="F108">
        <f>F68*10000/F62</f>
        <v>-0.14339563395319552</v>
      </c>
      <c r="G108">
        <f>AVERAGE(C108:E108)</f>
        <v>-0.13374828119849969</v>
      </c>
      <c r="H108">
        <f>STDEV(C108:E108)</f>
        <v>0.08578074481227257</v>
      </c>
      <c r="I108">
        <f>(B108*B4+C108*C4+D108*D4+E108*E4+F108*F4)/SUM(B4:F4)</f>
        <v>-0.10706700807756007</v>
      </c>
    </row>
    <row r="109" spans="1:9" ht="12.75">
      <c r="A109" t="s">
        <v>73</v>
      </c>
      <c r="B109">
        <f>B69*10000/B62</f>
        <v>-0.14789514695395634</v>
      </c>
      <c r="C109">
        <f>C69*10000/C62</f>
        <v>0.013220662936281716</v>
      </c>
      <c r="D109">
        <f>D69*10000/D62</f>
        <v>-0.07537630265439038</v>
      </c>
      <c r="E109">
        <f>E69*10000/E62</f>
        <v>-0.04456257756305683</v>
      </c>
      <c r="F109">
        <f>F69*10000/F62</f>
        <v>-0.05830439527006503</v>
      </c>
      <c r="G109">
        <f>AVERAGE(C109:E109)</f>
        <v>-0.035572739093721835</v>
      </c>
      <c r="H109">
        <f>STDEV(C109:E109)</f>
        <v>0.044977421833040133</v>
      </c>
      <c r="I109">
        <f>(B109*B4+C109*C4+D109*D4+E109*E4+F109*F4)/SUM(B4:F4)</f>
        <v>-0.05485519604784601</v>
      </c>
    </row>
    <row r="110" spans="1:11" ht="12.75">
      <c r="A110" t="s">
        <v>74</v>
      </c>
      <c r="B110">
        <f>B70*10000/B62</f>
        <v>-0.3563264965489588</v>
      </c>
      <c r="C110">
        <f>C70*10000/C62</f>
        <v>-0.1669758038075867</v>
      </c>
      <c r="D110">
        <f>D70*10000/D62</f>
        <v>-0.10349031288058719</v>
      </c>
      <c r="E110">
        <f>E70*10000/E62</f>
        <v>-0.1762163913348442</v>
      </c>
      <c r="F110">
        <f>F70*10000/F62</f>
        <v>-0.3559951061111535</v>
      </c>
      <c r="G110">
        <f>AVERAGE(C110:E110)</f>
        <v>-0.14889416934100605</v>
      </c>
      <c r="H110">
        <f>STDEV(C110:E110)</f>
        <v>0.0395914100604027</v>
      </c>
      <c r="I110">
        <f>(B110*B4+C110*C4+D110*D4+E110*E4+F110*F4)/SUM(B4:F4)</f>
        <v>-0.20655016557215714</v>
      </c>
      <c r="K110">
        <f>EXP(AVERAGE(K103:K107))</f>
        <v>0.02551510406065829</v>
      </c>
    </row>
    <row r="111" spans="1:9" ht="12.75">
      <c r="A111" t="s">
        <v>75</v>
      </c>
      <c r="B111">
        <f>B71*10000/B62</f>
        <v>0.02636551816730917</v>
      </c>
      <c r="C111">
        <f>C71*10000/C62</f>
        <v>-0.01775149368001227</v>
      </c>
      <c r="D111">
        <f>D71*10000/D62</f>
        <v>-0.00421833228787564</v>
      </c>
      <c r="E111">
        <f>E71*10000/E62</f>
        <v>-0.010527950722870128</v>
      </c>
      <c r="F111">
        <f>F71*10000/F62</f>
        <v>-0.01624571154025107</v>
      </c>
      <c r="G111">
        <f>AVERAGE(C111:E111)</f>
        <v>-0.010832592230252678</v>
      </c>
      <c r="H111">
        <f>STDEV(C111:E111)</f>
        <v>0.0067717220226778075</v>
      </c>
      <c r="I111">
        <f>(B111*B4+C111*C4+D111*D4+E111*E4+F111*F4)/SUM(B4:F4)</f>
        <v>-0.00617155855016508</v>
      </c>
    </row>
    <row r="112" spans="1:9" ht="12.75">
      <c r="A112" t="s">
        <v>76</v>
      </c>
      <c r="B112">
        <f>B72*10000/B62</f>
        <v>-0.06151182239729619</v>
      </c>
      <c r="C112">
        <f>C72*10000/C62</f>
        <v>-0.009959844816838693</v>
      </c>
      <c r="D112">
        <f>D72*10000/D62</f>
        <v>-0.03953724018115546</v>
      </c>
      <c r="E112">
        <f>E72*10000/E62</f>
        <v>-0.05030143225392574</v>
      </c>
      <c r="F112">
        <f>F72*10000/F62</f>
        <v>-0.05657792756075831</v>
      </c>
      <c r="G112">
        <f>AVERAGE(C112:E112)</f>
        <v>-0.03326617241730664</v>
      </c>
      <c r="H112">
        <f>STDEV(C112:E112)</f>
        <v>0.02088912725343312</v>
      </c>
      <c r="I112">
        <f>(B112*B4+C112*C4+D112*D4+E112*E4+F112*F4)/SUM(B4:F4)</f>
        <v>-0.04046264475144217</v>
      </c>
    </row>
    <row r="113" spans="1:9" ht="12.75">
      <c r="A113" t="s">
        <v>77</v>
      </c>
      <c r="B113">
        <f>B73*10000/B62</f>
        <v>0.017512870638062148</v>
      </c>
      <c r="C113">
        <f>C73*10000/C62</f>
        <v>0.031877449328599004</v>
      </c>
      <c r="D113">
        <f>D73*10000/D62</f>
        <v>0.03843919007332337</v>
      </c>
      <c r="E113">
        <f>E73*10000/E62</f>
        <v>0.02100300000417429</v>
      </c>
      <c r="F113">
        <f>F73*10000/F62</f>
        <v>0.00221686888010776</v>
      </c>
      <c r="G113">
        <f>AVERAGE(C113:E113)</f>
        <v>0.03043987980203222</v>
      </c>
      <c r="H113">
        <f>STDEV(C113:E113)</f>
        <v>0.008806539367973015</v>
      </c>
      <c r="I113">
        <f>(B113*B4+C113*C4+D113*D4+E113*E4+F113*F4)/SUM(B4:F4)</f>
        <v>0.024802942880834632</v>
      </c>
    </row>
    <row r="114" spans="1:11" ht="12.75">
      <c r="A114" t="s">
        <v>78</v>
      </c>
      <c r="B114">
        <f>B74*10000/B62</f>
        <v>-0.21932642974177213</v>
      </c>
      <c r="C114">
        <f>C74*10000/C62</f>
        <v>-0.18941671330828286</v>
      </c>
      <c r="D114">
        <f>D74*10000/D62</f>
        <v>-0.2089215126949612</v>
      </c>
      <c r="E114">
        <f>E74*10000/E62</f>
        <v>-0.18856911828432957</v>
      </c>
      <c r="F114">
        <f>F74*10000/F62</f>
        <v>-0.16528447569202373</v>
      </c>
      <c r="G114">
        <f>AVERAGE(C114:E114)</f>
        <v>-0.19563578142919122</v>
      </c>
      <c r="H114">
        <f>STDEV(C114:E114)</f>
        <v>0.011513583099142419</v>
      </c>
      <c r="I114">
        <f>(B114*B4+C114*C4+D114*D4+E114*E4+F114*F4)/SUM(B4:F4)</f>
        <v>-0.19501423083853683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0.0024423893409635435</v>
      </c>
      <c r="C115">
        <f>C75*10000/C62</f>
        <v>-0.0022543245335589247</v>
      </c>
      <c r="D115">
        <f>D75*10000/D62</f>
        <v>0.0023717695111726716</v>
      </c>
      <c r="E115">
        <f>E75*10000/E62</f>
        <v>0.0038183686065794333</v>
      </c>
      <c r="F115">
        <f>F75*10000/F62</f>
        <v>0.001628052559408538</v>
      </c>
      <c r="G115">
        <f>AVERAGE(C115:E115)</f>
        <v>0.0013119378613977266</v>
      </c>
      <c r="H115">
        <f>STDEV(C115:E115)</f>
        <v>0.0031720392239014605</v>
      </c>
      <c r="I115">
        <f>(B115*B4+C115*C4+D115*D4+E115*E4+F115*F4)/SUM(B4:F4)</f>
        <v>0.0015175252805732866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43.702368446244115</v>
      </c>
      <c r="C122">
        <f>C82*10000/C62</f>
        <v>27.90901426494666</v>
      </c>
      <c r="D122">
        <f>D82*10000/D62</f>
        <v>24.56054346485375</v>
      </c>
      <c r="E122">
        <f>E82*10000/E62</f>
        <v>-29.64456659016728</v>
      </c>
      <c r="F122">
        <f>F82*10000/F62</f>
        <v>-87.36729645577472</v>
      </c>
      <c r="G122">
        <f>AVERAGE(C122:E122)</f>
        <v>7.608330379877711</v>
      </c>
      <c r="H122">
        <f>STDEV(C122:E122)</f>
        <v>32.305368186577894</v>
      </c>
      <c r="I122">
        <f>(B122*B4+C122*C4+D122*D4+E122*E4+F122*F4)/SUM(B4:F4)</f>
        <v>0.1620911455301547</v>
      </c>
    </row>
    <row r="123" spans="1:9" ht="12.75">
      <c r="A123" t="s">
        <v>82</v>
      </c>
      <c r="B123">
        <f>B83*10000/B62</f>
        <v>3.0087294329584195</v>
      </c>
      <c r="C123">
        <f>C83*10000/C62</f>
        <v>-0.029436370467576755</v>
      </c>
      <c r="D123">
        <f>D83*10000/D62</f>
        <v>0.9331447846025261</v>
      </c>
      <c r="E123">
        <f>E83*10000/E62</f>
        <v>3.7042752702903794</v>
      </c>
      <c r="F123">
        <f>F83*10000/F62</f>
        <v>4.1971677172079405</v>
      </c>
      <c r="G123">
        <f>AVERAGE(C123:E123)</f>
        <v>1.5359945614751096</v>
      </c>
      <c r="H123">
        <f>STDEV(C123:E123)</f>
        <v>1.9384843420026276</v>
      </c>
      <c r="I123">
        <f>(B123*B4+C123*C4+D123*D4+E123*E4+F123*F4)/SUM(B4:F4)</f>
        <v>2.1042191106467447</v>
      </c>
    </row>
    <row r="124" spans="1:9" ht="12.75">
      <c r="A124" t="s">
        <v>83</v>
      </c>
      <c r="B124">
        <f>B84*10000/B62</f>
        <v>0.955560184363857</v>
      </c>
      <c r="C124">
        <f>C84*10000/C62</f>
        <v>2.027764638477827</v>
      </c>
      <c r="D124">
        <f>D84*10000/D62</f>
        <v>1.2689593808644604</v>
      </c>
      <c r="E124">
        <f>E84*10000/E62</f>
        <v>1.722361751400986</v>
      </c>
      <c r="F124">
        <f>F84*10000/F62</f>
        <v>4.164518987832816</v>
      </c>
      <c r="G124">
        <f>AVERAGE(C124:E124)</f>
        <v>1.6730285902477577</v>
      </c>
      <c r="H124">
        <f>STDEV(C124:E124)</f>
        <v>0.38180057011147944</v>
      </c>
      <c r="I124">
        <f>(B124*B4+C124*C4+D124*D4+E124*E4+F124*F4)/SUM(B4:F4)</f>
        <v>1.901560097756722</v>
      </c>
    </row>
    <row r="125" spans="1:9" ht="12.75">
      <c r="A125" t="s">
        <v>84</v>
      </c>
      <c r="B125">
        <f>B85*10000/B62</f>
        <v>1.3457730310509344</v>
      </c>
      <c r="C125">
        <f>C85*10000/C62</f>
        <v>0.7491509691393619</v>
      </c>
      <c r="D125">
        <f>D85*10000/D62</f>
        <v>0.4182331500216628</v>
      </c>
      <c r="E125">
        <f>E85*10000/E62</f>
        <v>1.3609591773433283</v>
      </c>
      <c r="F125">
        <f>F85*10000/F62</f>
        <v>-1.0119454887018404</v>
      </c>
      <c r="G125">
        <f>AVERAGE(C125:E125)</f>
        <v>0.8427810988347844</v>
      </c>
      <c r="H125">
        <f>STDEV(C125:E125)</f>
        <v>0.47828656842682565</v>
      </c>
      <c r="I125">
        <f>(B125*B4+C125*C4+D125*D4+E125*E4+F125*F4)/SUM(B4:F4)</f>
        <v>0.6682927083826453</v>
      </c>
    </row>
    <row r="126" spans="1:9" ht="12.75">
      <c r="A126" t="s">
        <v>85</v>
      </c>
      <c r="B126">
        <f>B86*10000/B62</f>
        <v>1.2759901762486652</v>
      </c>
      <c r="C126">
        <f>C86*10000/C62</f>
        <v>0.6124764236292134</v>
      </c>
      <c r="D126">
        <f>D86*10000/D62</f>
        <v>0.9395130101769729</v>
      </c>
      <c r="E126">
        <f>E86*10000/E62</f>
        <v>0.5295870865770739</v>
      </c>
      <c r="F126">
        <f>F86*10000/F62</f>
        <v>1.422598189205941</v>
      </c>
      <c r="G126">
        <f>AVERAGE(C126:E126)</f>
        <v>0.6938588401277533</v>
      </c>
      <c r="H126">
        <f>STDEV(C126:E126)</f>
        <v>0.21674210250009998</v>
      </c>
      <c r="I126">
        <f>(B126*B4+C126*C4+D126*D4+E126*E4+F126*F4)/SUM(B4:F4)</f>
        <v>0.8752692780718667</v>
      </c>
    </row>
    <row r="127" spans="1:9" ht="12.75">
      <c r="A127" t="s">
        <v>86</v>
      </c>
      <c r="B127">
        <f>B87*10000/B62</f>
        <v>0.22069558202891906</v>
      </c>
      <c r="C127">
        <f>C87*10000/C62</f>
        <v>-0.05819494828293373</v>
      </c>
      <c r="D127">
        <f>D87*10000/D62</f>
        <v>0.014064139111284808</v>
      </c>
      <c r="E127">
        <f>E87*10000/E62</f>
        <v>0.05531280863403362</v>
      </c>
      <c r="F127">
        <f>F87*10000/F62</f>
        <v>0.46011047354917683</v>
      </c>
      <c r="G127">
        <f>AVERAGE(C127:E127)</f>
        <v>0.0037273331541282325</v>
      </c>
      <c r="H127">
        <f>STDEV(C127:E127)</f>
        <v>0.05745554706142191</v>
      </c>
      <c r="I127">
        <f>(B127*B4+C127*C4+D127*D4+E127*E4+F127*F4)/SUM(B4:F4)</f>
        <v>0.09600117784766168</v>
      </c>
    </row>
    <row r="128" spans="1:9" ht="12.75">
      <c r="A128" t="s">
        <v>87</v>
      </c>
      <c r="B128">
        <f>B88*10000/B62</f>
        <v>0.40557484739503735</v>
      </c>
      <c r="C128">
        <f>C88*10000/C62</f>
        <v>0.14250350705440673</v>
      </c>
      <c r="D128">
        <f>D88*10000/D62</f>
        <v>0.2873581480083569</v>
      </c>
      <c r="E128">
        <f>E88*10000/E62</f>
        <v>0.2388152263472245</v>
      </c>
      <c r="F128">
        <f>F88*10000/F62</f>
        <v>0.2911394637877529</v>
      </c>
      <c r="G128">
        <f>AVERAGE(C128:E128)</f>
        <v>0.2228922938033294</v>
      </c>
      <c r="H128">
        <f>STDEV(C128:E128)</f>
        <v>0.07372836351820461</v>
      </c>
      <c r="I128">
        <f>(B128*B4+C128*C4+D128*D4+E128*E4+F128*F4)/SUM(B4:F4)</f>
        <v>0.2584250539313186</v>
      </c>
    </row>
    <row r="129" spans="1:9" ht="12.75">
      <c r="A129" t="s">
        <v>88</v>
      </c>
      <c r="B129">
        <f>B89*10000/B62</f>
        <v>0.050263406525870975</v>
      </c>
      <c r="C129">
        <f>C89*10000/C62</f>
        <v>0.10073947454953498</v>
      </c>
      <c r="D129">
        <f>D89*10000/D62</f>
        <v>0.022101251104926344</v>
      </c>
      <c r="E129">
        <f>E89*10000/E62</f>
        <v>-0.0241929238218877</v>
      </c>
      <c r="F129">
        <f>F89*10000/F62</f>
        <v>-0.0008152347208582484</v>
      </c>
      <c r="G129">
        <f>AVERAGE(C129:E129)</f>
        <v>0.032882600610857876</v>
      </c>
      <c r="H129">
        <f>STDEV(C129:E129)</f>
        <v>0.06316014695665101</v>
      </c>
      <c r="I129">
        <f>(B129*B4+C129*C4+D129*D4+E129*E4+F129*F4)/SUM(B4:F4)</f>
        <v>0.03090599058717945</v>
      </c>
    </row>
    <row r="130" spans="1:9" ht="12.75">
      <c r="A130" t="s">
        <v>89</v>
      </c>
      <c r="B130">
        <f>B90*10000/B62</f>
        <v>0.15012438916042706</v>
      </c>
      <c r="C130">
        <f>C90*10000/C62</f>
        <v>0.22971292711400093</v>
      </c>
      <c r="D130">
        <f>D90*10000/D62</f>
        <v>0.22404425731888744</v>
      </c>
      <c r="E130">
        <f>E90*10000/E62</f>
        <v>0.0839165327225212</v>
      </c>
      <c r="F130">
        <f>F90*10000/F62</f>
        <v>0.31828608151258997</v>
      </c>
      <c r="G130">
        <f>AVERAGE(C130:E130)</f>
        <v>0.17922457238513653</v>
      </c>
      <c r="H130">
        <f>STDEV(C130:E130)</f>
        <v>0.08258783368365764</v>
      </c>
      <c r="I130">
        <f>(B130*B4+C130*C4+D130*D4+E130*E4+F130*F4)/SUM(B4:F4)</f>
        <v>0.19355130229993245</v>
      </c>
    </row>
    <row r="131" spans="1:9" ht="12.75">
      <c r="A131" t="s">
        <v>90</v>
      </c>
      <c r="B131">
        <f>B91*10000/B62</f>
        <v>-0.008705411961506244</v>
      </c>
      <c r="C131">
        <f>C91*10000/C62</f>
        <v>0.04009479103604044</v>
      </c>
      <c r="D131">
        <f>D91*10000/D62</f>
        <v>-0.007159040644877943</v>
      </c>
      <c r="E131">
        <f>E91*10000/E62</f>
        <v>-0.047036347968499384</v>
      </c>
      <c r="F131">
        <f>F91*10000/F62</f>
        <v>0.027744154217705597</v>
      </c>
      <c r="G131">
        <f>AVERAGE(C131:E131)</f>
        <v>-0.004700199192445628</v>
      </c>
      <c r="H131">
        <f>STDEV(C131:E131)</f>
        <v>0.043617579850597624</v>
      </c>
      <c r="I131">
        <f>(B131*B4+C131*C4+D131*D4+E131*E4+F131*F4)/SUM(B4:F4)</f>
        <v>-0.0009521714498674304</v>
      </c>
    </row>
    <row r="132" spans="1:9" ht="12.75">
      <c r="A132" t="s">
        <v>91</v>
      </c>
      <c r="B132">
        <f>B92*10000/B62</f>
        <v>0.07848440386144447</v>
      </c>
      <c r="C132">
        <f>C92*10000/C62</f>
        <v>0.032107586513023374</v>
      </c>
      <c r="D132">
        <f>D92*10000/D62</f>
        <v>0.07566812738870521</v>
      </c>
      <c r="E132">
        <f>E92*10000/E62</f>
        <v>0.06284577506164514</v>
      </c>
      <c r="F132">
        <f>F92*10000/F62</f>
        <v>0.020326423377281626</v>
      </c>
      <c r="G132">
        <f>AVERAGE(C132:E132)</f>
        <v>0.0568738296544579</v>
      </c>
      <c r="H132">
        <f>STDEV(C132:E132)</f>
        <v>0.022385894650545156</v>
      </c>
      <c r="I132">
        <f>(B132*B4+C132*C4+D132*D4+E132*E4+F132*F4)/SUM(B4:F4)</f>
        <v>0.05512373025829597</v>
      </c>
    </row>
    <row r="133" spans="1:9" ht="12.75">
      <c r="A133" t="s">
        <v>92</v>
      </c>
      <c r="B133">
        <f>B93*10000/B62</f>
        <v>0.12062566253623812</v>
      </c>
      <c r="C133">
        <f>C93*10000/C62</f>
        <v>0.1020922394792413</v>
      </c>
      <c r="D133">
        <f>D93*10000/D62</f>
        <v>0.11760873937169639</v>
      </c>
      <c r="E133">
        <f>E93*10000/E62</f>
        <v>0.08588711652847514</v>
      </c>
      <c r="F133">
        <f>F93*10000/F62</f>
        <v>0.0971829288191137</v>
      </c>
      <c r="G133">
        <f>AVERAGE(C133:E133)</f>
        <v>0.10186269845980428</v>
      </c>
      <c r="H133">
        <f>STDEV(C133:E133)</f>
        <v>0.01586205711002189</v>
      </c>
      <c r="I133">
        <f>(B133*B4+C133*C4+D133*D4+E133*E4+F133*F4)/SUM(B4:F4)</f>
        <v>0.10395137808067312</v>
      </c>
    </row>
    <row r="134" spans="1:9" ht="12.75">
      <c r="A134" t="s">
        <v>93</v>
      </c>
      <c r="B134">
        <f>B94*10000/B62</f>
        <v>-0.003721238912881103</v>
      </c>
      <c r="C134">
        <f>C94*10000/C62</f>
        <v>0.006580837936823613</v>
      </c>
      <c r="D134">
        <f>D94*10000/D62</f>
        <v>0.006978530913633327</v>
      </c>
      <c r="E134">
        <f>E94*10000/E62</f>
        <v>0.002254314739044916</v>
      </c>
      <c r="F134">
        <f>F94*10000/F62</f>
        <v>-0.024532098463998286</v>
      </c>
      <c r="G134">
        <f>AVERAGE(C134:E134)</f>
        <v>0.005271227863167285</v>
      </c>
      <c r="H134">
        <f>STDEV(C134:E134)</f>
        <v>0.002620279283745777</v>
      </c>
      <c r="I134">
        <f>(B134*B4+C134*C4+D134*D4+E134*E4+F134*F4)/SUM(B4:F4)</f>
        <v>-5.769709160965154E-06</v>
      </c>
    </row>
    <row r="135" spans="1:9" ht="12.75">
      <c r="A135" t="s">
        <v>94</v>
      </c>
      <c r="B135">
        <f>B95*10000/B62</f>
        <v>-0.0015913969504916612</v>
      </c>
      <c r="C135">
        <f>C95*10000/C62</f>
        <v>0.002243105560763461</v>
      </c>
      <c r="D135">
        <f>D95*10000/D62</f>
        <v>-0.0034588743704141497</v>
      </c>
      <c r="E135">
        <f>E95*10000/E62</f>
        <v>-0.0032802056888608364</v>
      </c>
      <c r="F135">
        <f>F95*10000/F62</f>
        <v>0.002151384025013526</v>
      </c>
      <c r="G135">
        <f>AVERAGE(C135:E135)</f>
        <v>-0.0014986581661705085</v>
      </c>
      <c r="H135">
        <f>STDEV(C135:E135)</f>
        <v>0.00324169361069042</v>
      </c>
      <c r="I135">
        <f>(B135*B4+C135*C4+D135*D4+E135*E4+F135*F4)/SUM(B4:F4)</f>
        <v>-0.0010248783732268317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2005-02-16T12:20:10Z</cp:lastPrinted>
  <dcterms:created xsi:type="dcterms:W3CDTF">2005-02-16T12:20:10Z</dcterms:created>
  <dcterms:modified xsi:type="dcterms:W3CDTF">2005-02-16T13:14:09Z</dcterms:modified>
  <cp:category/>
  <cp:version/>
  <cp:contentType/>
  <cp:contentStatus/>
</cp:coreProperties>
</file>