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<sst xmlns="http://schemas.openxmlformats.org/spreadsheetml/2006/main" count="206" uniqueCount="99">
  <si>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Tue 08/03/2005       09:02:47</t>
  </si>
  <si>
    <t>LISSNER</t>
  </si>
  <si>
    <t>HCMQAP509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</si>
  <si>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</si>
  <si>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</si>
  <si>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</si>
  <si>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</si>
  <si>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</si>
  <si>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</si>
  <si>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</si>
  <si>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</si>
  <si>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</si>
  <si>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</si>
  <si>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</si>
  <si>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</si>
  <si>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</si>
  <si>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</si>
  <si>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</si>
  <si>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</si>
  <si>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</si>
  <si>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</si>
  <si>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</si>
  <si>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</si>
  <si>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</si>
  <si>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</si>
  <si>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</si>
  <si>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</si>
  <si>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</si>
  <si>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</si>
  <si>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</si>
  <si>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</si>
  <si>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</si>
  <si>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</si>
  <si>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</si>
  <si>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</si>
  <si>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</si>
  <si>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</si>
  <si>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</si>
  <si>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</si>
  <si>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</si>
  <si>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</si>
  <si>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</si>
  <si>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</si>
  <si>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</si>
  <si>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</si>
  <si>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</si>
  <si>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</si>
  <si>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</si>
  <si>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</si>
  <si>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55.240234*</t>
  </si>
  <si>
    <t>Number of measurement</t>
  </si>
  <si>
    <t>Mean real current (A)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</si>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</sst>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9822068"/>
        <c:axId val="21289749"/>
      </c:lineChart>
      <c:catAx>
        <c:axId val="98220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289749"/>
        <c:crosses val="autoZero"/>
        <c:auto val="1"/>
        <c:lblOffset val="100"/>
        <c:noMultiLvlLbl val="0"/>
      </c:catAx>
      <c:valAx>
        <c:axId val="21289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2206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-0.002272</v>
      </c>
      <c r="C4" s="11">
        <v>-0.003764</v>
      </c>
      <c r="D4" s="11">
        <v>-0.003767</v>
      </c>
      <c r="E4" s="11">
        <v>-0.003769</v>
      </c>
      <c r="F4" s="23">
        <v>-0.002089</v>
      </c>
      <c r="G4" s="33">
        <v>-0.011744</v>
      </c>
    </row>
    <row r="5" spans="1:7" ht="12.75" thickBot="1">
      <c r="A5" s="43" t="s">
        <v>13</v>
      </c>
      <c r="B5" s="44">
        <v>3.087681</v>
      </c>
      <c r="C5" s="45">
        <v>0.693807</v>
      </c>
      <c r="D5" s="45">
        <v>-0.140884</v>
      </c>
      <c r="E5" s="45">
        <v>-1.110986</v>
      </c>
      <c r="F5" s="46">
        <v>-2.367921</v>
      </c>
      <c r="G5" s="47">
        <v>5.537635</v>
      </c>
    </row>
    <row r="6" spans="1:7" ht="12.75" thickTop="1">
      <c r="A6" s="6" t="s">
        <v>14</v>
      </c>
      <c r="B6" s="38">
        <v>204.1325</v>
      </c>
      <c r="C6" s="39">
        <v>-79.76576</v>
      </c>
      <c r="D6" s="39">
        <v>-129.5945</v>
      </c>
      <c r="E6" s="39">
        <v>52.69742</v>
      </c>
      <c r="F6" s="40">
        <v>60.33534</v>
      </c>
      <c r="G6" s="41">
        <v>0.001407149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-0.1006885</v>
      </c>
      <c r="C8" s="12">
        <v>-1.770494</v>
      </c>
      <c r="D8" s="12">
        <v>-1.351273</v>
      </c>
      <c r="E8" s="12">
        <v>0.2686164</v>
      </c>
      <c r="F8" s="24">
        <v>-5.803154</v>
      </c>
      <c r="G8" s="34">
        <v>-1.474556</v>
      </c>
    </row>
    <row r="9" spans="1:7" ht="12">
      <c r="A9" s="19" t="s">
        <v>17</v>
      </c>
      <c r="B9" s="28">
        <v>-1.156546</v>
      </c>
      <c r="C9" s="12">
        <v>0.1601858</v>
      </c>
      <c r="D9" s="12">
        <v>0.1348936</v>
      </c>
      <c r="E9" s="12">
        <v>-0.03601213</v>
      </c>
      <c r="F9" s="24">
        <v>-1.521997</v>
      </c>
      <c r="G9" s="34">
        <v>-0.3085307</v>
      </c>
    </row>
    <row r="10" spans="1:7" ht="12">
      <c r="A10" s="19" t="s">
        <v>18</v>
      </c>
      <c r="B10" s="28">
        <v>0.4043665</v>
      </c>
      <c r="C10" s="12">
        <v>0.3809461</v>
      </c>
      <c r="D10" s="12">
        <v>0.01192323</v>
      </c>
      <c r="E10" s="12">
        <v>-0.5461184</v>
      </c>
      <c r="F10" s="24">
        <v>-0.6094887</v>
      </c>
      <c r="G10" s="34">
        <v>-0.05964291</v>
      </c>
    </row>
    <row r="11" spans="1:7" ht="12">
      <c r="A11" s="20" t="s">
        <v>19</v>
      </c>
      <c r="B11" s="30">
        <v>2.864177</v>
      </c>
      <c r="C11" s="14">
        <v>1.620011</v>
      </c>
      <c r="D11" s="14">
        <v>1.986953</v>
      </c>
      <c r="E11" s="14">
        <v>0.8669041</v>
      </c>
      <c r="F11" s="26">
        <v>13.53309</v>
      </c>
      <c r="G11" s="36">
        <v>3.296493</v>
      </c>
    </row>
    <row r="12" spans="1:7" ht="12">
      <c r="A12" s="19" t="s">
        <v>20</v>
      </c>
      <c r="B12" s="28">
        <v>-0.4177007</v>
      </c>
      <c r="C12" s="12">
        <v>-0.142513</v>
      </c>
      <c r="D12" s="12">
        <v>-0.01783563</v>
      </c>
      <c r="E12" s="12">
        <v>-0.2761993</v>
      </c>
      <c r="F12" s="24">
        <v>-0.6978545</v>
      </c>
      <c r="G12" s="34">
        <v>-0.2586968</v>
      </c>
    </row>
    <row r="13" spans="1:7" ht="12">
      <c r="A13" s="19" t="s">
        <v>21</v>
      </c>
      <c r="B13" s="28">
        <v>-0.1560149</v>
      </c>
      <c r="C13" s="12">
        <v>0.1172345</v>
      </c>
      <c r="D13" s="12">
        <v>-0.04745241</v>
      </c>
      <c r="E13" s="12">
        <v>-0.122101</v>
      </c>
      <c r="F13" s="24">
        <v>-0.2584346</v>
      </c>
      <c r="G13" s="34">
        <v>-0.06973277</v>
      </c>
    </row>
    <row r="14" spans="1:7" ht="12">
      <c r="A14" s="19" t="s">
        <v>22</v>
      </c>
      <c r="B14" s="28">
        <v>-0.1010709</v>
      </c>
      <c r="C14" s="12">
        <v>0.03685534</v>
      </c>
      <c r="D14" s="12">
        <v>-0.03478849</v>
      </c>
      <c r="E14" s="12">
        <v>0.01924703</v>
      </c>
      <c r="F14" s="24">
        <v>-0.04430224</v>
      </c>
      <c r="G14" s="34">
        <v>-0.01545189</v>
      </c>
    </row>
    <row r="15" spans="1:7" ht="12">
      <c r="A15" s="20" t="s">
        <v>23</v>
      </c>
      <c r="B15" s="30">
        <v>-0.3524117</v>
      </c>
      <c r="C15" s="14">
        <v>-0.1501373</v>
      </c>
      <c r="D15" s="14">
        <v>-0.00923386</v>
      </c>
      <c r="E15" s="14">
        <v>-0.08515157</v>
      </c>
      <c r="F15" s="26">
        <v>-0.3482822</v>
      </c>
      <c r="G15" s="36">
        <v>-0.1563791</v>
      </c>
    </row>
    <row r="16" spans="1:7" ht="12">
      <c r="A16" s="19" t="s">
        <v>24</v>
      </c>
      <c r="B16" s="28">
        <v>-0.04619519</v>
      </c>
      <c r="C16" s="12">
        <v>-0.03464113</v>
      </c>
      <c r="D16" s="12">
        <v>-0.03139595</v>
      </c>
      <c r="E16" s="12">
        <v>-0.07415893</v>
      </c>
      <c r="F16" s="24">
        <v>-0.06336052</v>
      </c>
      <c r="G16" s="34">
        <v>-0.04887934</v>
      </c>
    </row>
    <row r="17" spans="1:7" ht="12">
      <c r="A17" s="19" t="s">
        <v>25</v>
      </c>
      <c r="B17" s="28">
        <v>-0.04548422</v>
      </c>
      <c r="C17" s="12">
        <v>-0.04380906</v>
      </c>
      <c r="D17" s="12">
        <v>-0.05784831</v>
      </c>
      <c r="E17" s="12">
        <v>-0.04357124</v>
      </c>
      <c r="F17" s="24">
        <v>-0.04449459</v>
      </c>
      <c r="G17" s="34">
        <v>-0.04746475</v>
      </c>
    </row>
    <row r="18" spans="1:7" ht="12">
      <c r="A18" s="19" t="s">
        <v>26</v>
      </c>
      <c r="B18" s="28">
        <v>-0.01805331</v>
      </c>
      <c r="C18" s="12">
        <v>0.03791506</v>
      </c>
      <c r="D18" s="12">
        <v>0.0686819</v>
      </c>
      <c r="E18" s="12">
        <v>0.03161293</v>
      </c>
      <c r="F18" s="24">
        <v>-0.02075032</v>
      </c>
      <c r="G18" s="34">
        <v>0.02785038</v>
      </c>
    </row>
    <row r="19" spans="1:7" ht="12">
      <c r="A19" s="20" t="s">
        <v>27</v>
      </c>
      <c r="B19" s="30">
        <v>-0.2269528</v>
      </c>
      <c r="C19" s="14">
        <v>-0.2047686</v>
      </c>
      <c r="D19" s="14">
        <v>-0.2296981</v>
      </c>
      <c r="E19" s="14">
        <v>-0.2158747</v>
      </c>
      <c r="F19" s="26">
        <v>-0.1512303</v>
      </c>
      <c r="G19" s="36">
        <v>-0.2095152</v>
      </c>
    </row>
    <row r="20" spans="1:7" ht="12.75" thickBot="1">
      <c r="A20" s="43" t="s">
        <v>28</v>
      </c>
      <c r="B20" s="44">
        <v>-0.002132805</v>
      </c>
      <c r="C20" s="45">
        <v>-0.000120395</v>
      </c>
      <c r="D20" s="45">
        <v>-0.0002156117</v>
      </c>
      <c r="E20" s="45">
        <v>-0.003465106</v>
      </c>
      <c r="F20" s="46">
        <v>-0.006357162</v>
      </c>
      <c r="G20" s="47">
        <v>-0.002071945</v>
      </c>
    </row>
    <row r="21" spans="1:7" ht="12.75" thickTop="1">
      <c r="A21" s="6" t="s">
        <v>29</v>
      </c>
      <c r="B21" s="38">
        <v>-14.19886</v>
      </c>
      <c r="C21" s="39">
        <v>43.29501</v>
      </c>
      <c r="D21" s="39">
        <v>25.92467</v>
      </c>
      <c r="E21" s="39">
        <v>-33.5731</v>
      </c>
      <c r="F21" s="40">
        <v>-48.73435</v>
      </c>
      <c r="G21" s="42">
        <v>0.0009207518</v>
      </c>
    </row>
    <row r="22" spans="1:7" ht="12">
      <c r="A22" s="19" t="s">
        <v>30</v>
      </c>
      <c r="B22" s="28">
        <v>61.75441</v>
      </c>
      <c r="C22" s="12">
        <v>13.87615</v>
      </c>
      <c r="D22" s="12">
        <v>-2.817683</v>
      </c>
      <c r="E22" s="12">
        <v>-22.21976</v>
      </c>
      <c r="F22" s="24">
        <v>-47.35878</v>
      </c>
      <c r="G22" s="35">
        <v>0</v>
      </c>
    </row>
    <row r="23" spans="1:7" ht="12">
      <c r="A23" s="19" t="s">
        <v>31</v>
      </c>
      <c r="B23" s="28">
        <v>0.1829989</v>
      </c>
      <c r="C23" s="12">
        <v>1.274783</v>
      </c>
      <c r="D23" s="12">
        <v>2.476496</v>
      </c>
      <c r="E23" s="12">
        <v>2.986202</v>
      </c>
      <c r="F23" s="24">
        <v>9.612232</v>
      </c>
      <c r="G23" s="34">
        <v>2.929395</v>
      </c>
    </row>
    <row r="24" spans="1:7" ht="12">
      <c r="A24" s="19" t="s">
        <v>32</v>
      </c>
      <c r="B24" s="28">
        <v>0.1011029</v>
      </c>
      <c r="C24" s="12">
        <v>4.881857</v>
      </c>
      <c r="D24" s="12">
        <v>3.032955</v>
      </c>
      <c r="E24" s="12">
        <v>1.023925</v>
      </c>
      <c r="F24" s="24">
        <v>-0.9114945</v>
      </c>
      <c r="G24" s="34">
        <v>2.042339</v>
      </c>
    </row>
    <row r="25" spans="1:7" ht="12">
      <c r="A25" s="19" t="s">
        <v>33</v>
      </c>
      <c r="B25" s="28">
        <v>-1.015503</v>
      </c>
      <c r="C25" s="12">
        <v>-0.2973051</v>
      </c>
      <c r="D25" s="12">
        <v>-0.186746</v>
      </c>
      <c r="E25" s="12">
        <v>0.4058805</v>
      </c>
      <c r="F25" s="24">
        <v>-0.3406588</v>
      </c>
      <c r="G25" s="34">
        <v>-0.2114479</v>
      </c>
    </row>
    <row r="26" spans="1:7" ht="12">
      <c r="A26" s="20" t="s">
        <v>34</v>
      </c>
      <c r="B26" s="30">
        <v>1.155568</v>
      </c>
      <c r="C26" s="14">
        <v>-0.2950612</v>
      </c>
      <c r="D26" s="14">
        <v>-0.04815139</v>
      </c>
      <c r="E26" s="14">
        <v>0.3569293</v>
      </c>
      <c r="F26" s="26">
        <v>1.673031</v>
      </c>
      <c r="G26" s="36">
        <v>0.3942478</v>
      </c>
    </row>
    <row r="27" spans="1:7" ht="12">
      <c r="A27" s="19" t="s">
        <v>35</v>
      </c>
      <c r="B27" s="28">
        <v>0.08191623</v>
      </c>
      <c r="C27" s="12">
        <v>0.2443667</v>
      </c>
      <c r="D27" s="12">
        <v>0.3790187</v>
      </c>
      <c r="E27" s="12">
        <v>0.1567328</v>
      </c>
      <c r="F27" s="24">
        <v>0.6012319</v>
      </c>
      <c r="G27" s="34">
        <v>0.2796925</v>
      </c>
    </row>
    <row r="28" spans="1:7" ht="12">
      <c r="A28" s="19" t="s">
        <v>36</v>
      </c>
      <c r="B28" s="28">
        <v>0.06550257</v>
      </c>
      <c r="C28" s="12">
        <v>0.4668787</v>
      </c>
      <c r="D28" s="12">
        <v>0.4589595</v>
      </c>
      <c r="E28" s="12">
        <v>-0.08966817</v>
      </c>
      <c r="F28" s="24">
        <v>-0.1465766</v>
      </c>
      <c r="G28" s="34">
        <v>0.1909748</v>
      </c>
    </row>
    <row r="29" spans="1:7" ht="12">
      <c r="A29" s="19" t="s">
        <v>37</v>
      </c>
      <c r="B29" s="28">
        <v>0.1930063</v>
      </c>
      <c r="C29" s="12">
        <v>-0.04392197</v>
      </c>
      <c r="D29" s="12">
        <v>0.01933167</v>
      </c>
      <c r="E29" s="12">
        <v>0.1524999</v>
      </c>
      <c r="F29" s="24">
        <v>0.2227353</v>
      </c>
      <c r="G29" s="34">
        <v>0.08850499</v>
      </c>
    </row>
    <row r="30" spans="1:7" ht="12">
      <c r="A30" s="20" t="s">
        <v>38</v>
      </c>
      <c r="B30" s="30">
        <v>0.2326164</v>
      </c>
      <c r="C30" s="14">
        <v>0.04309853</v>
      </c>
      <c r="D30" s="14">
        <v>-0.02452938</v>
      </c>
      <c r="E30" s="14">
        <v>-0.001680319</v>
      </c>
      <c r="F30" s="26">
        <v>0.2619211</v>
      </c>
      <c r="G30" s="36">
        <v>0.07273115</v>
      </c>
    </row>
    <row r="31" spans="1:7" ht="12">
      <c r="A31" s="19" t="s">
        <v>39</v>
      </c>
      <c r="B31" s="28">
        <v>0.07131611</v>
      </c>
      <c r="C31" s="12">
        <v>0.008560763</v>
      </c>
      <c r="D31" s="12">
        <v>0.02081526</v>
      </c>
      <c r="E31" s="12">
        <v>0.04911243</v>
      </c>
      <c r="F31" s="24">
        <v>0.1036772</v>
      </c>
      <c r="G31" s="34">
        <v>0.04305767</v>
      </c>
    </row>
    <row r="32" spans="1:7" ht="12">
      <c r="A32" s="19" t="s">
        <v>40</v>
      </c>
      <c r="B32" s="28">
        <v>0.05348613</v>
      </c>
      <c r="C32" s="12">
        <v>0.06554587</v>
      </c>
      <c r="D32" s="12">
        <v>0.0980542</v>
      </c>
      <c r="E32" s="12">
        <v>0.01024931</v>
      </c>
      <c r="F32" s="24">
        <v>0.005051833</v>
      </c>
      <c r="G32" s="34">
        <v>0.05023738</v>
      </c>
    </row>
    <row r="33" spans="1:7" ht="12">
      <c r="A33" s="19" t="s">
        <v>41</v>
      </c>
      <c r="B33" s="28">
        <v>0.154472</v>
      </c>
      <c r="C33" s="12">
        <v>0.115241</v>
      </c>
      <c r="D33" s="12">
        <v>0.1392836</v>
      </c>
      <c r="E33" s="12">
        <v>0.1503743</v>
      </c>
      <c r="F33" s="24">
        <v>0.1149951</v>
      </c>
      <c r="G33" s="34">
        <v>0.1351393</v>
      </c>
    </row>
    <row r="34" spans="1:7" ht="12">
      <c r="A34" s="20" t="s">
        <v>42</v>
      </c>
      <c r="B34" s="30">
        <v>-0.004327025</v>
      </c>
      <c r="C34" s="14">
        <v>-0.001351123</v>
      </c>
      <c r="D34" s="14">
        <v>-0.008360529</v>
      </c>
      <c r="E34" s="14">
        <v>0.001171988</v>
      </c>
      <c r="F34" s="26">
        <v>-0.03028503</v>
      </c>
      <c r="G34" s="36">
        <v>-0.006727992</v>
      </c>
    </row>
    <row r="35" spans="1:7" ht="12.75" thickBot="1">
      <c r="A35" s="21" t="s">
        <v>43</v>
      </c>
      <c r="B35" s="31">
        <v>-0.003138236</v>
      </c>
      <c r="C35" s="15">
        <v>-0.006833214</v>
      </c>
      <c r="D35" s="15">
        <v>-0.008396816</v>
      </c>
      <c r="E35" s="15">
        <v>-0.005108419</v>
      </c>
      <c r="F35" s="27">
        <v>0.009826438</v>
      </c>
      <c r="G35" s="37">
        <v>-0.004036163</v>
      </c>
    </row>
    <row r="36" spans="1:7" ht="12">
      <c r="A36" s="4" t="s">
        <v>44</v>
      </c>
      <c r="B36" s="3">
        <v>20.79773</v>
      </c>
      <c r="C36" s="3">
        <v>20.79468</v>
      </c>
      <c r="D36" s="3">
        <v>20.79773</v>
      </c>
      <c r="E36" s="3">
        <v>20.79468</v>
      </c>
      <c r="F36" s="3">
        <v>20.79773</v>
      </c>
      <c r="G36" s="3"/>
    </row>
    <row r="37" spans="1:6" ht="12">
      <c r="A37" s="4" t="s">
        <v>45</v>
      </c>
      <c r="B37" s="2">
        <v>-0.2202352</v>
      </c>
      <c r="C37" s="2">
        <v>-0.07222494</v>
      </c>
      <c r="D37" s="2">
        <v>-0.008138021</v>
      </c>
      <c r="E37" s="2">
        <v>0.04221598</v>
      </c>
      <c r="F37" s="2">
        <v>0.06917318</v>
      </c>
    </row>
    <row r="38" spans="1:7" ht="12">
      <c r="A38" s="4" t="s">
        <v>54</v>
      </c>
      <c r="B38" s="2">
        <v>-0.000346863</v>
      </c>
      <c r="C38" s="2">
        <v>0.0001354994</v>
      </c>
      <c r="D38" s="2">
        <v>0.0002203231</v>
      </c>
      <c r="E38" s="2">
        <v>-8.971199E-05</v>
      </c>
      <c r="F38" s="2">
        <v>-0.0001029601</v>
      </c>
      <c r="G38" s="2">
        <v>0.0002861796</v>
      </c>
    </row>
    <row r="39" spans="1:7" ht="12.75" thickBot="1">
      <c r="A39" s="4" t="s">
        <v>55</v>
      </c>
      <c r="B39" s="2">
        <v>2.62801E-05</v>
      </c>
      <c r="C39" s="2">
        <v>-7.378953E-05</v>
      </c>
      <c r="D39" s="2">
        <v>-4.400987E-05</v>
      </c>
      <c r="E39" s="2">
        <v>5.687493E-05</v>
      </c>
      <c r="F39" s="2">
        <v>8.23608E-05</v>
      </c>
      <c r="G39" s="2">
        <v>0.001054464</v>
      </c>
    </row>
    <row r="40" spans="2:7" ht="12.75" thickBot="1">
      <c r="B40" s="7" t="s">
        <v>46</v>
      </c>
      <c r="C40" s="17">
        <v>-0.003767</v>
      </c>
      <c r="D40" s="16" t="s">
        <v>47</v>
      </c>
      <c r="E40" s="17">
        <v>3.117925</v>
      </c>
      <c r="F40" s="16" t="s">
        <v>48</v>
      </c>
      <c r="G40" s="48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0.002272</v>
      </c>
      <c r="C4">
        <v>0.003764</v>
      </c>
      <c r="D4">
        <v>0.003767</v>
      </c>
      <c r="E4">
        <v>0.003769</v>
      </c>
      <c r="F4">
        <v>0.002089</v>
      </c>
      <c r="G4">
        <v>0.011744</v>
      </c>
    </row>
    <row r="5" spans="1:7" ht="12.75">
      <c r="A5" t="s">
        <v>13</v>
      </c>
      <c r="B5">
        <v>3.087681</v>
      </c>
      <c r="C5">
        <v>0.693807</v>
      </c>
      <c r="D5">
        <v>-0.140884</v>
      </c>
      <c r="E5">
        <v>-1.110986</v>
      </c>
      <c r="F5">
        <v>-2.367921</v>
      </c>
      <c r="G5">
        <v>5.537635</v>
      </c>
    </row>
    <row r="6" spans="1:7" ht="12.75">
      <c r="A6" t="s">
        <v>14</v>
      </c>
      <c r="B6" s="49">
        <v>204.1325</v>
      </c>
      <c r="C6" s="49">
        <v>-79.76576</v>
      </c>
      <c r="D6" s="49">
        <v>-129.5945</v>
      </c>
      <c r="E6" s="49">
        <v>52.69742</v>
      </c>
      <c r="F6" s="49">
        <v>60.33534</v>
      </c>
      <c r="G6" s="49">
        <v>0.001407149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-0.1006885</v>
      </c>
      <c r="C8" s="49">
        <v>-1.770494</v>
      </c>
      <c r="D8" s="49">
        <v>-1.351273</v>
      </c>
      <c r="E8" s="49">
        <v>0.2686164</v>
      </c>
      <c r="F8" s="49">
        <v>-5.803154</v>
      </c>
      <c r="G8" s="49">
        <v>-1.474556</v>
      </c>
    </row>
    <row r="9" spans="1:7" ht="12.75">
      <c r="A9" t="s">
        <v>17</v>
      </c>
      <c r="B9" s="49">
        <v>-1.156546</v>
      </c>
      <c r="C9" s="49">
        <v>0.1601858</v>
      </c>
      <c r="D9" s="49">
        <v>0.1348936</v>
      </c>
      <c r="E9" s="49">
        <v>-0.03601213</v>
      </c>
      <c r="F9" s="49">
        <v>-1.521997</v>
      </c>
      <c r="G9" s="49">
        <v>-0.3085307</v>
      </c>
    </row>
    <row r="10" spans="1:7" ht="12.75">
      <c r="A10" t="s">
        <v>18</v>
      </c>
      <c r="B10" s="49">
        <v>0.4043665</v>
      </c>
      <c r="C10" s="49">
        <v>0.3809461</v>
      </c>
      <c r="D10" s="49">
        <v>0.01192323</v>
      </c>
      <c r="E10" s="49">
        <v>-0.5461184</v>
      </c>
      <c r="F10" s="49">
        <v>-0.6094887</v>
      </c>
      <c r="G10" s="49">
        <v>-0.05964291</v>
      </c>
    </row>
    <row r="11" spans="1:7" ht="12.75">
      <c r="A11" t="s">
        <v>19</v>
      </c>
      <c r="B11" s="49">
        <v>2.864177</v>
      </c>
      <c r="C11" s="49">
        <v>1.620011</v>
      </c>
      <c r="D11" s="49">
        <v>1.986953</v>
      </c>
      <c r="E11" s="49">
        <v>0.8669041</v>
      </c>
      <c r="F11" s="49">
        <v>13.53309</v>
      </c>
      <c r="G11" s="49">
        <v>3.296493</v>
      </c>
    </row>
    <row r="12" spans="1:7" ht="12.75">
      <c r="A12" t="s">
        <v>20</v>
      </c>
      <c r="B12" s="49">
        <v>-0.4177007</v>
      </c>
      <c r="C12" s="49">
        <v>-0.142513</v>
      </c>
      <c r="D12" s="49">
        <v>-0.01783563</v>
      </c>
      <c r="E12" s="49">
        <v>-0.2761993</v>
      </c>
      <c r="F12" s="49">
        <v>-0.6978545</v>
      </c>
      <c r="G12" s="49">
        <v>-0.2586968</v>
      </c>
    </row>
    <row r="13" spans="1:7" ht="12.75">
      <c r="A13" t="s">
        <v>21</v>
      </c>
      <c r="B13" s="49">
        <v>-0.1560149</v>
      </c>
      <c r="C13" s="49">
        <v>0.1172345</v>
      </c>
      <c r="D13" s="49">
        <v>-0.04745241</v>
      </c>
      <c r="E13" s="49">
        <v>-0.122101</v>
      </c>
      <c r="F13" s="49">
        <v>-0.2584346</v>
      </c>
      <c r="G13" s="49">
        <v>-0.06973277</v>
      </c>
    </row>
    <row r="14" spans="1:7" ht="12.75">
      <c r="A14" t="s">
        <v>22</v>
      </c>
      <c r="B14" s="49">
        <v>-0.1010709</v>
      </c>
      <c r="C14" s="49">
        <v>0.03685534</v>
      </c>
      <c r="D14" s="49">
        <v>-0.03478849</v>
      </c>
      <c r="E14" s="49">
        <v>0.01924703</v>
      </c>
      <c r="F14" s="49">
        <v>-0.04430224</v>
      </c>
      <c r="G14" s="49">
        <v>-0.01545189</v>
      </c>
    </row>
    <row r="15" spans="1:7" ht="12.75">
      <c r="A15" t="s">
        <v>23</v>
      </c>
      <c r="B15" s="49">
        <v>-0.3524117</v>
      </c>
      <c r="C15" s="49">
        <v>-0.1501373</v>
      </c>
      <c r="D15" s="49">
        <v>-0.00923386</v>
      </c>
      <c r="E15" s="49">
        <v>-0.08515157</v>
      </c>
      <c r="F15" s="49">
        <v>-0.3482822</v>
      </c>
      <c r="G15" s="49">
        <v>-0.1563791</v>
      </c>
    </row>
    <row r="16" spans="1:7" ht="12.75">
      <c r="A16" t="s">
        <v>24</v>
      </c>
      <c r="B16" s="49">
        <v>-0.04619519</v>
      </c>
      <c r="C16" s="49">
        <v>-0.03464113</v>
      </c>
      <c r="D16" s="49">
        <v>-0.03139595</v>
      </c>
      <c r="E16" s="49">
        <v>-0.07415893</v>
      </c>
      <c r="F16" s="49">
        <v>-0.06336052</v>
      </c>
      <c r="G16" s="49">
        <v>-0.04887934</v>
      </c>
    </row>
    <row r="17" spans="1:7" ht="12.75">
      <c r="A17" t="s">
        <v>25</v>
      </c>
      <c r="B17" s="49">
        <v>-0.04548422</v>
      </c>
      <c r="C17" s="49">
        <v>-0.04380906</v>
      </c>
      <c r="D17" s="49">
        <v>-0.05784831</v>
      </c>
      <c r="E17" s="49">
        <v>-0.04357124</v>
      </c>
      <c r="F17" s="49">
        <v>-0.04449459</v>
      </c>
      <c r="G17" s="49">
        <v>-0.04746475</v>
      </c>
    </row>
    <row r="18" spans="1:7" ht="12.75">
      <c r="A18" t="s">
        <v>26</v>
      </c>
      <c r="B18" s="49">
        <v>-0.01805331</v>
      </c>
      <c r="C18" s="49">
        <v>0.03791506</v>
      </c>
      <c r="D18" s="49">
        <v>0.0686819</v>
      </c>
      <c r="E18" s="49">
        <v>0.03161293</v>
      </c>
      <c r="F18" s="49">
        <v>-0.02075032</v>
      </c>
      <c r="G18" s="49">
        <v>0.02785038</v>
      </c>
    </row>
    <row r="19" spans="1:7" ht="12.75">
      <c r="A19" t="s">
        <v>27</v>
      </c>
      <c r="B19" s="49">
        <v>-0.2269528</v>
      </c>
      <c r="C19" s="49">
        <v>-0.2047686</v>
      </c>
      <c r="D19" s="49">
        <v>-0.2296981</v>
      </c>
      <c r="E19" s="49">
        <v>-0.2158747</v>
      </c>
      <c r="F19" s="49">
        <v>-0.1512303</v>
      </c>
      <c r="G19" s="49">
        <v>-0.2095152</v>
      </c>
    </row>
    <row r="20" spans="1:7" ht="12.75">
      <c r="A20" t="s">
        <v>28</v>
      </c>
      <c r="B20" s="49">
        <v>-0.002132805</v>
      </c>
      <c r="C20" s="49">
        <v>-0.000120395</v>
      </c>
      <c r="D20" s="49">
        <v>-0.0002156117</v>
      </c>
      <c r="E20" s="49">
        <v>-0.003465106</v>
      </c>
      <c r="F20" s="49">
        <v>-0.006357162</v>
      </c>
      <c r="G20" s="49">
        <v>-0.002071945</v>
      </c>
    </row>
    <row r="21" spans="1:7" ht="12.75">
      <c r="A21" t="s">
        <v>29</v>
      </c>
      <c r="B21" s="49">
        <v>-14.19886</v>
      </c>
      <c r="C21" s="49">
        <v>43.29501</v>
      </c>
      <c r="D21" s="49">
        <v>25.92467</v>
      </c>
      <c r="E21" s="49">
        <v>-33.5731</v>
      </c>
      <c r="F21" s="49">
        <v>-48.73435</v>
      </c>
      <c r="G21" s="49">
        <v>0.0009207518</v>
      </c>
    </row>
    <row r="22" spans="1:7" ht="12.75">
      <c r="A22" t="s">
        <v>30</v>
      </c>
      <c r="B22" s="49">
        <v>61.75441</v>
      </c>
      <c r="C22" s="49">
        <v>13.87615</v>
      </c>
      <c r="D22" s="49">
        <v>-2.817683</v>
      </c>
      <c r="E22" s="49">
        <v>-22.21976</v>
      </c>
      <c r="F22" s="49">
        <v>-47.35878</v>
      </c>
      <c r="G22" s="49">
        <v>0</v>
      </c>
    </row>
    <row r="23" spans="1:7" ht="12.75">
      <c r="A23" t="s">
        <v>31</v>
      </c>
      <c r="B23" s="49">
        <v>0.1829989</v>
      </c>
      <c r="C23" s="49">
        <v>1.274783</v>
      </c>
      <c r="D23" s="49">
        <v>2.476496</v>
      </c>
      <c r="E23" s="49">
        <v>2.986202</v>
      </c>
      <c r="F23" s="49">
        <v>9.612232</v>
      </c>
      <c r="G23" s="49">
        <v>2.929395</v>
      </c>
    </row>
    <row r="24" spans="1:7" ht="12.75">
      <c r="A24" t="s">
        <v>32</v>
      </c>
      <c r="B24" s="49">
        <v>0.1011029</v>
      </c>
      <c r="C24" s="49">
        <v>4.881857</v>
      </c>
      <c r="D24" s="49">
        <v>3.032955</v>
      </c>
      <c r="E24" s="49">
        <v>1.023925</v>
      </c>
      <c r="F24" s="49">
        <v>-0.9114945</v>
      </c>
      <c r="G24" s="49">
        <v>2.042339</v>
      </c>
    </row>
    <row r="25" spans="1:7" ht="12.75">
      <c r="A25" t="s">
        <v>33</v>
      </c>
      <c r="B25" s="49">
        <v>-1.015503</v>
      </c>
      <c r="C25" s="49">
        <v>-0.2973051</v>
      </c>
      <c r="D25" s="49">
        <v>-0.186746</v>
      </c>
      <c r="E25" s="49">
        <v>0.4058805</v>
      </c>
      <c r="F25" s="49">
        <v>-0.3406588</v>
      </c>
      <c r="G25" s="49">
        <v>-0.2114479</v>
      </c>
    </row>
    <row r="26" spans="1:7" ht="12.75">
      <c r="A26" t="s">
        <v>34</v>
      </c>
      <c r="B26" s="49">
        <v>1.155568</v>
      </c>
      <c r="C26" s="49">
        <v>-0.2950612</v>
      </c>
      <c r="D26" s="49">
        <v>-0.04815139</v>
      </c>
      <c r="E26" s="49">
        <v>0.3569293</v>
      </c>
      <c r="F26" s="49">
        <v>1.673031</v>
      </c>
      <c r="G26" s="49">
        <v>0.3942478</v>
      </c>
    </row>
    <row r="27" spans="1:7" ht="12.75">
      <c r="A27" t="s">
        <v>35</v>
      </c>
      <c r="B27" s="49">
        <v>0.08191623</v>
      </c>
      <c r="C27" s="49">
        <v>0.2443667</v>
      </c>
      <c r="D27" s="49">
        <v>0.3790187</v>
      </c>
      <c r="E27" s="49">
        <v>0.1567328</v>
      </c>
      <c r="F27" s="49">
        <v>0.6012319</v>
      </c>
      <c r="G27" s="49">
        <v>0.2796925</v>
      </c>
    </row>
    <row r="28" spans="1:7" ht="12.75">
      <c r="A28" t="s">
        <v>36</v>
      </c>
      <c r="B28" s="49">
        <v>0.06550257</v>
      </c>
      <c r="C28" s="49">
        <v>0.4668787</v>
      </c>
      <c r="D28" s="49">
        <v>0.4589595</v>
      </c>
      <c r="E28" s="49">
        <v>-0.08966817</v>
      </c>
      <c r="F28" s="49">
        <v>-0.1465766</v>
      </c>
      <c r="G28" s="49">
        <v>0.1909748</v>
      </c>
    </row>
    <row r="29" spans="1:7" ht="12.75">
      <c r="A29" t="s">
        <v>37</v>
      </c>
      <c r="B29" s="49">
        <v>0.1930063</v>
      </c>
      <c r="C29" s="49">
        <v>-0.04392197</v>
      </c>
      <c r="D29" s="49">
        <v>0.01933167</v>
      </c>
      <c r="E29" s="49">
        <v>0.1524999</v>
      </c>
      <c r="F29" s="49">
        <v>0.2227353</v>
      </c>
      <c r="G29" s="49">
        <v>0.08850499</v>
      </c>
    </row>
    <row r="30" spans="1:7" ht="12.75">
      <c r="A30" t="s">
        <v>38</v>
      </c>
      <c r="B30" s="49">
        <v>0.2326164</v>
      </c>
      <c r="C30" s="49">
        <v>0.04309853</v>
      </c>
      <c r="D30" s="49">
        <v>-0.02452938</v>
      </c>
      <c r="E30" s="49">
        <v>-0.001680319</v>
      </c>
      <c r="F30" s="49">
        <v>0.2619211</v>
      </c>
      <c r="G30" s="49">
        <v>0.07273115</v>
      </c>
    </row>
    <row r="31" spans="1:7" ht="12.75">
      <c r="A31" t="s">
        <v>39</v>
      </c>
      <c r="B31" s="49">
        <v>0.07131611</v>
      </c>
      <c r="C31" s="49">
        <v>0.008560763</v>
      </c>
      <c r="D31" s="49">
        <v>0.02081526</v>
      </c>
      <c r="E31" s="49">
        <v>0.04911243</v>
      </c>
      <c r="F31" s="49">
        <v>0.1036772</v>
      </c>
      <c r="G31" s="49">
        <v>0.04305767</v>
      </c>
    </row>
    <row r="32" spans="1:7" ht="12.75">
      <c r="A32" t="s">
        <v>40</v>
      </c>
      <c r="B32" s="49">
        <v>0.05348613</v>
      </c>
      <c r="C32" s="49">
        <v>0.06554587</v>
      </c>
      <c r="D32" s="49">
        <v>0.0980542</v>
      </c>
      <c r="E32" s="49">
        <v>0.01024931</v>
      </c>
      <c r="F32" s="49">
        <v>0.005051833</v>
      </c>
      <c r="G32" s="49">
        <v>0.05023738</v>
      </c>
    </row>
    <row r="33" spans="1:7" ht="12.75">
      <c r="A33" t="s">
        <v>41</v>
      </c>
      <c r="B33" s="49">
        <v>0.154472</v>
      </c>
      <c r="C33" s="49">
        <v>0.115241</v>
      </c>
      <c r="D33" s="49">
        <v>0.1392836</v>
      </c>
      <c r="E33" s="49">
        <v>0.1503743</v>
      </c>
      <c r="F33" s="49">
        <v>0.1149951</v>
      </c>
      <c r="G33" s="49">
        <v>0.1351393</v>
      </c>
    </row>
    <row r="34" spans="1:7" ht="12.75">
      <c r="A34" t="s">
        <v>42</v>
      </c>
      <c r="B34" s="49">
        <v>-0.004327025</v>
      </c>
      <c r="C34" s="49">
        <v>-0.001351123</v>
      </c>
      <c r="D34" s="49">
        <v>-0.008360529</v>
      </c>
      <c r="E34" s="49">
        <v>0.001171988</v>
      </c>
      <c r="F34" s="49">
        <v>-0.03028503</v>
      </c>
      <c r="G34" s="49">
        <v>-0.006727992</v>
      </c>
    </row>
    <row r="35" spans="1:7" ht="12.75">
      <c r="A35" t="s">
        <v>43</v>
      </c>
      <c r="B35" s="49">
        <v>-0.003138236</v>
      </c>
      <c r="C35" s="49">
        <v>-0.006833214</v>
      </c>
      <c r="D35" s="49">
        <v>-0.008396816</v>
      </c>
      <c r="E35" s="49">
        <v>-0.005108419</v>
      </c>
      <c r="F35" s="49">
        <v>0.009826438</v>
      </c>
      <c r="G35" s="49">
        <v>-0.004036163</v>
      </c>
    </row>
    <row r="36" spans="1:6" ht="12.75">
      <c r="A36" t="s">
        <v>44</v>
      </c>
      <c r="B36" s="49">
        <v>20.79773</v>
      </c>
      <c r="C36" s="49">
        <v>20.79468</v>
      </c>
      <c r="D36" s="49">
        <v>20.79773</v>
      </c>
      <c r="E36" s="49">
        <v>20.79468</v>
      </c>
      <c r="F36" s="49">
        <v>20.79773</v>
      </c>
    </row>
    <row r="37" spans="1:6" ht="12.75">
      <c r="A37" t="s">
        <v>45</v>
      </c>
      <c r="B37" s="49">
        <v>-0.2202352</v>
      </c>
      <c r="C37" s="49">
        <v>-0.07222494</v>
      </c>
      <c r="D37" s="49">
        <v>-0.008138021</v>
      </c>
      <c r="E37" s="49">
        <v>0.04221598</v>
      </c>
      <c r="F37" s="49">
        <v>0.06917318</v>
      </c>
    </row>
    <row r="38" spans="1:7" ht="12.75">
      <c r="A38" t="s">
        <v>56</v>
      </c>
      <c r="B38" s="49">
        <v>-0.000346863</v>
      </c>
      <c r="C38" s="49">
        <v>0.0001354994</v>
      </c>
      <c r="D38" s="49">
        <v>0.0002203231</v>
      </c>
      <c r="E38" s="49">
        <v>-8.971199E-05</v>
      </c>
      <c r="F38" s="49">
        <v>-0.0001029601</v>
      </c>
      <c r="G38" s="49">
        <v>0.0002861796</v>
      </c>
    </row>
    <row r="39" spans="1:7" ht="12.75">
      <c r="A39" t="s">
        <v>57</v>
      </c>
      <c r="B39" s="49">
        <v>2.62801E-05</v>
      </c>
      <c r="C39" s="49">
        <v>-7.378953E-05</v>
      </c>
      <c r="D39" s="49">
        <v>-4.400987E-05</v>
      </c>
      <c r="E39" s="49">
        <v>5.687493E-05</v>
      </c>
      <c r="F39" s="49">
        <v>8.23608E-05</v>
      </c>
      <c r="G39" s="49">
        <v>0.001054464</v>
      </c>
    </row>
    <row r="40" spans="2:7" ht="12.75">
      <c r="B40" t="s">
        <v>46</v>
      </c>
      <c r="C40">
        <v>-0.003767</v>
      </c>
      <c r="D40" t="s">
        <v>47</v>
      </c>
      <c r="E40">
        <v>3.117925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12.506</v>
      </c>
      <c r="C44">
        <v>12.505</v>
      </c>
      <c r="D44">
        <v>12.505</v>
      </c>
      <c r="E44">
        <v>12.505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-0.0003468629588316506</v>
      </c>
      <c r="C50">
        <f>-0.017/(C7*C7+C22*C22)*(C21*C22+C6*C7)</f>
        <v>0.0001354994005302272</v>
      </c>
      <c r="D50">
        <f>-0.017/(D7*D7+D22*D22)*(D21*D22+D6*D7)</f>
        <v>0.00022032305058313918</v>
      </c>
      <c r="E50">
        <f>-0.017/(E7*E7+E22*E22)*(E21*E22+E6*E7)</f>
        <v>-8.971198873415921E-05</v>
      </c>
      <c r="F50">
        <f>-0.017/(F7*F7+F22*F22)*(F21*F22+F6*F7)</f>
        <v>-0.00010296012864580774</v>
      </c>
      <c r="G50">
        <f>(B50*B$4+C50*C$4+D50*D$4+E50*E$4+F50*F$4)/SUM(B$4:F$4)</f>
        <v>-8.32744782062627E-08</v>
      </c>
    </row>
    <row r="51" spans="1:7" ht="12.75">
      <c r="A51" t="s">
        <v>60</v>
      </c>
      <c r="B51">
        <f>-0.017/(B7*B7+B22*B22)*(B21*B7-B6*B22)</f>
        <v>2.6280093737350292E-05</v>
      </c>
      <c r="C51">
        <f>-0.017/(C7*C7+C22*C22)*(C21*C7-C6*C22)</f>
        <v>-7.378953800066676E-05</v>
      </c>
      <c r="D51">
        <f>-0.017/(D7*D7+D22*D22)*(D21*D7-D6*D22)</f>
        <v>-4.400985894858637E-05</v>
      </c>
      <c r="E51">
        <f>-0.017/(E7*E7+E22*E22)*(E21*E7-E6*E22)</f>
        <v>5.6874932114120424E-05</v>
      </c>
      <c r="F51">
        <f>-0.017/(F7*F7+F22*F22)*(F21*F7-F6*F22)</f>
        <v>8.236078839186917E-05</v>
      </c>
      <c r="G51">
        <f>(B51*B$4+C51*C$4+D51*D$4+E51*E$4+F51*F$4)/SUM(B$4:F$4)</f>
        <v>1.655526062294837E-07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10000.003543045033</v>
      </c>
      <c r="C62">
        <f>C7+(2/0.017)*(C8*C50-C23*C51)</f>
        <v>9999.982842914467</v>
      </c>
      <c r="D62">
        <f>D7+(2/0.017)*(D8*D50-D23*D51)</f>
        <v>9999.977796900013</v>
      </c>
      <c r="E62">
        <f>E7+(2/0.017)*(E8*E50-E23*E51)</f>
        <v>9999.977183747355</v>
      </c>
      <c r="F62">
        <f>F7+(2/0.017)*(F8*F50-F23*F51)</f>
        <v>9999.97715558549</v>
      </c>
    </row>
    <row r="63" spans="1:6" ht="12.75">
      <c r="A63" t="s">
        <v>68</v>
      </c>
      <c r="B63">
        <f>B8+(3/0.017)*(B9*B50-B24*B51)</f>
        <v>-0.030363916371330776</v>
      </c>
      <c r="C63">
        <f>C8+(3/0.017)*(C9*C50-C24*C51)</f>
        <v>-1.7030936966196277</v>
      </c>
      <c r="D63">
        <f>D8+(3/0.017)*(D9*D50-D24*D51)</f>
        <v>-1.3224729839052556</v>
      </c>
      <c r="E63">
        <f>E8+(3/0.017)*(E9*E50-E24*E51)</f>
        <v>0.2589096449886886</v>
      </c>
      <c r="F63">
        <f>F8+(3/0.017)*(F9*F50-F24*F51)</f>
        <v>-5.762252280137638</v>
      </c>
    </row>
    <row r="64" spans="1:6" ht="12.75">
      <c r="A64" t="s">
        <v>69</v>
      </c>
      <c r="B64">
        <f>B9+(4/0.017)*(B10*B50-B25*B51)</f>
        <v>-1.1832688815557266</v>
      </c>
      <c r="C64">
        <f>C9+(4/0.017)*(C10*C50-C25*C51)</f>
        <v>0.1671693205200202</v>
      </c>
      <c r="D64">
        <f>D9+(4/0.017)*(D10*D50-D25*D51)</f>
        <v>0.13357790524404511</v>
      </c>
      <c r="E64">
        <f>E9+(4/0.017)*(E10*E50-E25*E51)</f>
        <v>-0.0299159083848537</v>
      </c>
      <c r="F64">
        <f>F9+(4/0.017)*(F10*F50-F25*F51)</f>
        <v>-1.500629950046872</v>
      </c>
    </row>
    <row r="65" spans="1:6" ht="12.75">
      <c r="A65" t="s">
        <v>70</v>
      </c>
      <c r="B65">
        <f>B10+(5/0.017)*(B11*B50-B26*B51)</f>
        <v>0.10323551641251671</v>
      </c>
      <c r="C65">
        <f>C10+(5/0.017)*(C11*C50-C26*C51)</f>
        <v>0.439104361683074</v>
      </c>
      <c r="D65">
        <f>D10+(5/0.017)*(D11*D50-D26*D51)</f>
        <v>0.14005629189507113</v>
      </c>
      <c r="E65">
        <f>E10+(5/0.017)*(E11*E50-E26*E51)</f>
        <v>-0.5749631119293638</v>
      </c>
      <c r="F65">
        <f>F10+(5/0.017)*(F11*F50-F26*F51)</f>
        <v>-1.0598301233939211</v>
      </c>
    </row>
    <row r="66" spans="1:6" ht="12.75">
      <c r="A66" t="s">
        <v>71</v>
      </c>
      <c r="B66">
        <f>B11+(6/0.017)*(B12*B50-B27*B51)</f>
        <v>2.9145530474723675</v>
      </c>
      <c r="C66">
        <f>C11+(6/0.017)*(C12*C50-C27*C51)</f>
        <v>1.619559686998112</v>
      </c>
      <c r="D66">
        <f>D11+(6/0.017)*(D12*D50-D27*D51)</f>
        <v>1.9914533385112485</v>
      </c>
      <c r="E66">
        <f>E11+(6/0.017)*(E12*E50-E27*E51)</f>
        <v>0.8725032368693858</v>
      </c>
      <c r="F66">
        <f>F11+(6/0.017)*(F12*F50-F27*F51)</f>
        <v>13.540972325578487</v>
      </c>
    </row>
    <row r="67" spans="1:6" ht="12.75">
      <c r="A67" t="s">
        <v>72</v>
      </c>
      <c r="B67">
        <f>B12+(7/0.017)*(B13*B50-B28*B51)</f>
        <v>-0.3961265451121584</v>
      </c>
      <c r="C67">
        <f>C12+(7/0.017)*(C13*C50-C28*C51)</f>
        <v>-0.12178642492190062</v>
      </c>
      <c r="D67">
        <f>D12+(7/0.017)*(D13*D50-D28*D51)</f>
        <v>-0.01382344282907394</v>
      </c>
      <c r="E67">
        <f>E12+(7/0.017)*(E13*E50-E28*E51)</f>
        <v>-0.269588913980833</v>
      </c>
      <c r="F67">
        <f>F12+(7/0.017)*(F13*F50-F28*F51)</f>
        <v>-0.6819271842359829</v>
      </c>
    </row>
    <row r="68" spans="1:6" ht="12.75">
      <c r="A68" t="s">
        <v>73</v>
      </c>
      <c r="B68">
        <f>B13+(8/0.017)*(B14*B50-B29*B51)</f>
        <v>-0.14190406340241002</v>
      </c>
      <c r="C68">
        <f>C13+(8/0.017)*(C14*C50-C29*C51)</f>
        <v>0.11805939157739227</v>
      </c>
      <c r="D68">
        <f>D13+(8/0.017)*(D14*D50-D29*D51)</f>
        <v>-0.05065896161037196</v>
      </c>
      <c r="E68">
        <f>E13+(8/0.017)*(E14*E50-E29*E51)</f>
        <v>-0.1269951697874994</v>
      </c>
      <c r="F68">
        <f>F13+(8/0.017)*(F14*F50-F29*F51)</f>
        <v>-0.2649208543910598</v>
      </c>
    </row>
    <row r="69" spans="1:6" ht="12.75">
      <c r="A69" t="s">
        <v>74</v>
      </c>
      <c r="B69">
        <f>B14+(9/0.017)*(B15*B50-B30*B51)</f>
        <v>-0.039592755427739816</v>
      </c>
      <c r="C69">
        <f>C14+(9/0.017)*(C15*C50-C30*C51)</f>
        <v>0.027768890484107585</v>
      </c>
      <c r="D69">
        <f>D14+(9/0.017)*(D15*D50-D30*D51)</f>
        <v>-0.03643706063645795</v>
      </c>
      <c r="E69">
        <f>E14+(9/0.017)*(E15*E50-E30*E51)</f>
        <v>0.02334186308578349</v>
      </c>
      <c r="F69">
        <f>F14+(9/0.017)*(F15*F50-F30*F51)</f>
        <v>-0.03673845373992859</v>
      </c>
    </row>
    <row r="70" spans="1:6" ht="12.75">
      <c r="A70" t="s">
        <v>75</v>
      </c>
      <c r="B70">
        <f>B15+(10/0.017)*(B16*B50-B31*B51)</f>
        <v>-0.344088637510937</v>
      </c>
      <c r="C70">
        <f>C15+(10/0.017)*(C16*C50-C31*C51)</f>
        <v>-0.15252680447175676</v>
      </c>
      <c r="D70">
        <f>D15+(10/0.017)*(D16*D50-D31*D51)</f>
        <v>-0.012763962837280915</v>
      </c>
      <c r="E70">
        <f>E15+(10/0.017)*(E16*E50-E31*E51)</f>
        <v>-0.0828811706055954</v>
      </c>
      <c r="F70">
        <f>F15+(10/0.017)*(F16*F50-F31*F51)</f>
        <v>-0.3494676874352919</v>
      </c>
    </row>
    <row r="71" spans="1:6" ht="12.75">
      <c r="A71" t="s">
        <v>76</v>
      </c>
      <c r="B71">
        <f>B16+(11/0.017)*(B17*B50-B32*B51)</f>
        <v>-0.036896197246334236</v>
      </c>
      <c r="C71">
        <f>C16+(11/0.017)*(C17*C50-C32*C51)</f>
        <v>-0.03535257240759123</v>
      </c>
      <c r="D71">
        <f>D16+(11/0.017)*(D17*D50-D32*D51)</f>
        <v>-0.03685063298874053</v>
      </c>
      <c r="E71">
        <f>E16+(11/0.017)*(E17*E50-E32*E51)</f>
        <v>-0.07200685520017562</v>
      </c>
      <c r="F71">
        <f>F16+(11/0.017)*(F17*F50-F32*F51)</f>
        <v>-0.06066545803652221</v>
      </c>
    </row>
    <row r="72" spans="1:6" ht="12.75">
      <c r="A72" t="s">
        <v>77</v>
      </c>
      <c r="B72">
        <f>B17+(12/0.017)*(B18*B50-B33*B51)</f>
        <v>-0.0439295240822289</v>
      </c>
      <c r="C72">
        <f>C17+(12/0.017)*(C18*C50-C33*C51)</f>
        <v>-0.034180084906021806</v>
      </c>
      <c r="D72">
        <f>D17+(12/0.017)*(D18*D50-D33*D51)</f>
        <v>-0.04283979895221358</v>
      </c>
      <c r="E72">
        <f>E17+(12/0.017)*(E18*E50-E33*E51)</f>
        <v>-0.05161024253474504</v>
      </c>
      <c r="F72">
        <f>F17+(12/0.017)*(F18*F50-F33*F51)</f>
        <v>-0.04967197692745423</v>
      </c>
    </row>
    <row r="73" spans="1:6" ht="12.75">
      <c r="A73" t="s">
        <v>78</v>
      </c>
      <c r="B73">
        <f>B18+(13/0.017)*(B19*B50-B34*B51)</f>
        <v>0.042232457440853646</v>
      </c>
      <c r="C73">
        <f>C18+(13/0.017)*(C19*C50-C34*C51)</f>
        <v>0.01662127313166133</v>
      </c>
      <c r="D73">
        <f>D18+(13/0.017)*(D19*D50-D34*D51)</f>
        <v>0.029700458029806198</v>
      </c>
      <c r="E73">
        <f>E18+(13/0.017)*(E19*E50-E34*E51)</f>
        <v>0.046371670877286386</v>
      </c>
      <c r="F73">
        <f>F18+(13/0.017)*(F19*F50-F34*F51)</f>
        <v>-0.006935915813211667</v>
      </c>
    </row>
    <row r="74" spans="1:6" ht="12.75">
      <c r="A74" t="s">
        <v>79</v>
      </c>
      <c r="B74">
        <f>B19+(14/0.017)*(B20*B50-B35*B51)</f>
        <v>-0.22627564125598518</v>
      </c>
      <c r="C74">
        <f>C19+(14/0.017)*(C20*C50-C35*C51)</f>
        <v>-0.20519727436248536</v>
      </c>
      <c r="D74">
        <f>D19+(14/0.017)*(D20*D50-D35*D51)</f>
        <v>-0.2300415504008045</v>
      </c>
      <c r="E74">
        <f>E19+(14/0.017)*(E20*E50-E35*E51)</f>
        <v>-0.2153794273247187</v>
      </c>
      <c r="F74">
        <f>F19+(14/0.017)*(F20*F50-F35*F51)</f>
        <v>-0.15135776502870013</v>
      </c>
    </row>
    <row r="75" spans="1:6" ht="12.75">
      <c r="A75" t="s">
        <v>80</v>
      </c>
      <c r="B75" s="49">
        <f>B20</f>
        <v>-0.002132805</v>
      </c>
      <c r="C75" s="49">
        <f>C20</f>
        <v>-0.000120395</v>
      </c>
      <c r="D75" s="49">
        <f>D20</f>
        <v>-0.0002156117</v>
      </c>
      <c r="E75" s="49">
        <f>E20</f>
        <v>-0.003465106</v>
      </c>
      <c r="F75" s="49">
        <f>F20</f>
        <v>-0.006357162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61.746630983160564</v>
      </c>
      <c r="C82">
        <f>C22+(2/0.017)*(C8*C51+C23*C50)</f>
        <v>13.911841325482245</v>
      </c>
      <c r="D82">
        <f>D22+(2/0.017)*(D8*D51+D23*D50)</f>
        <v>-2.746494942634356</v>
      </c>
      <c r="E82">
        <f>E22+(2/0.017)*(E8*E51+E23*E50)</f>
        <v>-22.249480068313787</v>
      </c>
      <c r="F82">
        <f>F22+(2/0.017)*(F8*F51+F23*F50)</f>
        <v>-47.53144223316386</v>
      </c>
    </row>
    <row r="83" spans="1:6" ht="12.75">
      <c r="A83" t="s">
        <v>83</v>
      </c>
      <c r="B83">
        <f>B23+(3/0.017)*(B9*B51+B24*B50)</f>
        <v>0.1714466079414086</v>
      </c>
      <c r="C83">
        <f>C23+(3/0.017)*(C9*C51+C24*C50)</f>
        <v>1.3894304107290634</v>
      </c>
      <c r="D83">
        <f>D23+(3/0.017)*(D9*D51+D24*D50)</f>
        <v>2.5933712793362913</v>
      </c>
      <c r="E83">
        <f>E23+(3/0.017)*(E9*E51+E24*E50)</f>
        <v>2.969630258438766</v>
      </c>
      <c r="F83">
        <f>F23+(3/0.017)*(F9*F51+F24*F50)</f>
        <v>9.606672244375863</v>
      </c>
    </row>
    <row r="84" spans="1:6" ht="12.75">
      <c r="A84" t="s">
        <v>84</v>
      </c>
      <c r="B84">
        <f>B24+(4/0.017)*(B10*B51+B25*B50)</f>
        <v>0.1864834093662734</v>
      </c>
      <c r="C84">
        <f>C24+(4/0.017)*(C10*C51+C25*C50)</f>
        <v>4.865764176577239</v>
      </c>
      <c r="D84">
        <f>D24+(4/0.017)*(D10*D51+D25*D50)</f>
        <v>3.0231504851588915</v>
      </c>
      <c r="E84">
        <f>E24+(4/0.017)*(E10*E51+E25*E50)</f>
        <v>1.0080490485247795</v>
      </c>
      <c r="F84">
        <f>F24+(4/0.017)*(F10*F51+F25*F50)</f>
        <v>-0.9150530167001433</v>
      </c>
    </row>
    <row r="85" spans="1:6" ht="12.75">
      <c r="A85" t="s">
        <v>85</v>
      </c>
      <c r="B85">
        <f>B25+(5/0.017)*(B11*B51+B26*B50)</f>
        <v>-1.1112538516384736</v>
      </c>
      <c r="C85">
        <f>C25+(5/0.017)*(C11*C51+C26*C50)</f>
        <v>-0.34422288793109634</v>
      </c>
      <c r="D85">
        <f>D25+(5/0.017)*(D11*D51+D26*D50)</f>
        <v>-0.21558552423590852</v>
      </c>
      <c r="E85">
        <f>E25+(5/0.017)*(E11*E51+E26*E50)</f>
        <v>0.410964110146018</v>
      </c>
      <c r="F85">
        <f>F25+(5/0.017)*(F11*F51+F26*F50)</f>
        <v>-0.06349983682655991</v>
      </c>
    </row>
    <row r="86" spans="1:6" ht="12.75">
      <c r="A86" t="s">
        <v>86</v>
      </c>
      <c r="B86">
        <f>B26+(6/0.017)*(B12*B51+B27*B50)</f>
        <v>1.141665322542015</v>
      </c>
      <c r="C86">
        <f>C26+(6/0.017)*(C12*C51+C27*C50)</f>
        <v>-0.2796632553687157</v>
      </c>
      <c r="D86">
        <f>D26+(6/0.017)*(D12*D51+D27*D50)</f>
        <v>-0.018401448903783</v>
      </c>
      <c r="E86">
        <f>E26+(6/0.017)*(E12*E51+E27*E50)</f>
        <v>0.3464223726028209</v>
      </c>
      <c r="F86">
        <f>F26+(6/0.017)*(F12*F51+F27*F50)</f>
        <v>1.6308973197978434</v>
      </c>
    </row>
    <row r="87" spans="1:6" ht="12.75">
      <c r="A87" t="s">
        <v>87</v>
      </c>
      <c r="B87">
        <f>B27+(7/0.017)*(B13*B51+B28*B50)</f>
        <v>0.07087249411388798</v>
      </c>
      <c r="C87">
        <f>C27+(7/0.017)*(C13*C51+C28*C50)</f>
        <v>0.2668536253319499</v>
      </c>
      <c r="D87">
        <f>D27+(7/0.017)*(D13*D51+D28*D50)</f>
        <v>0.4215160010020517</v>
      </c>
      <c r="E87">
        <f>E27+(7/0.017)*(E13*E51+E28*E50)</f>
        <v>0.15718566861150032</v>
      </c>
      <c r="F87">
        <f>F27+(7/0.017)*(F13*F51+F28*F50)</f>
        <v>0.5986817045482997</v>
      </c>
    </row>
    <row r="88" spans="1:6" ht="12.75">
      <c r="A88" t="s">
        <v>88</v>
      </c>
      <c r="B88">
        <f>B28+(8/0.017)*(B14*B51+B29*B50)</f>
        <v>0.032748269285991734</v>
      </c>
      <c r="C88">
        <f>C28+(8/0.017)*(C14*C51+C29*C50)</f>
        <v>0.46279825806279334</v>
      </c>
      <c r="D88">
        <f>D28+(8/0.017)*(D14*D51+D29*D50)</f>
        <v>0.46168432308009455</v>
      </c>
      <c r="E88">
        <f>E28+(8/0.017)*(E14*E51+E29*E50)</f>
        <v>-0.09559117978169976</v>
      </c>
      <c r="F88">
        <f>F28+(8/0.017)*(F14*F51+F29*F50)</f>
        <v>-0.15908559884982984</v>
      </c>
    </row>
    <row r="89" spans="1:6" ht="12.75">
      <c r="A89" t="s">
        <v>89</v>
      </c>
      <c r="B89">
        <f>B29+(9/0.017)*(B15*B51+B30*B50)</f>
        <v>0.14538707484810873</v>
      </c>
      <c r="C89">
        <f>C29+(9/0.017)*(C15*C51+C30*C50)</f>
        <v>-0.03496517689166978</v>
      </c>
      <c r="D89">
        <f>D29+(9/0.017)*(D15*D51+D30*D50)</f>
        <v>0.016685666318278915</v>
      </c>
      <c r="E89">
        <f>E29+(9/0.017)*(E15*E51+E30*E50)</f>
        <v>0.1500157702920196</v>
      </c>
      <c r="F89">
        <f>F29+(9/0.017)*(F15*F51+F30*F50)</f>
        <v>0.19327235643922616</v>
      </c>
    </row>
    <row r="90" spans="1:6" ht="12.75">
      <c r="A90" t="s">
        <v>90</v>
      </c>
      <c r="B90">
        <f>B30+(10/0.017)*(B16*B51+B31*B50)</f>
        <v>0.21735114655860108</v>
      </c>
      <c r="C90">
        <f>C30+(10/0.017)*(C16*C51+C31*C50)</f>
        <v>0.04528448954888376</v>
      </c>
      <c r="D90">
        <f>D30+(10/0.017)*(D16*D51+D31*D50)</f>
        <v>-0.021018901815918787</v>
      </c>
      <c r="E90">
        <f>E30+(10/0.017)*(E16*E51+E31*E50)</f>
        <v>-0.0067531177507488185</v>
      </c>
      <c r="F90">
        <f>F30+(10/0.017)*(F16*F51+F31*F50)</f>
        <v>0.25257225280602597</v>
      </c>
    </row>
    <row r="91" spans="1:6" ht="12.75">
      <c r="A91" t="s">
        <v>91</v>
      </c>
      <c r="B91">
        <f>B31+(11/0.017)*(B17*B51+B32*B50)</f>
        <v>0.05853819496425469</v>
      </c>
      <c r="C91">
        <f>C31+(11/0.017)*(C17*C51+C32*C50)</f>
        <v>0.01639928301697839</v>
      </c>
      <c r="D91">
        <f>D31+(11/0.017)*(D17*D51+D32*D50)</f>
        <v>0.03644140474882569</v>
      </c>
      <c r="E91">
        <f>E31+(11/0.017)*(E17*E51+E32*E50)</f>
        <v>0.0469139846879888</v>
      </c>
      <c r="F91">
        <f>F31+(11/0.017)*(F17*F51+F32*F50)</f>
        <v>0.10096942260243227</v>
      </c>
    </row>
    <row r="92" spans="1:6" ht="12.75">
      <c r="A92" t="s">
        <v>92</v>
      </c>
      <c r="B92">
        <f>B32+(12/0.017)*(B18*B51+B33*B50)</f>
        <v>0.015329618713614941</v>
      </c>
      <c r="C92">
        <f>C32+(12/0.017)*(C18*C51+C33*C50)</f>
        <v>0.07459341234529626</v>
      </c>
      <c r="D92">
        <f>D32+(12/0.017)*(D18*D51+D33*D50)</f>
        <v>0.11758222841191586</v>
      </c>
      <c r="E92">
        <f>E32+(12/0.017)*(E18*E51+E33*E50)</f>
        <v>0.001995855228356257</v>
      </c>
      <c r="F92">
        <f>F32+(12/0.017)*(F18*F51+F33*F50)</f>
        <v>-0.004512112650038421</v>
      </c>
    </row>
    <row r="93" spans="1:6" ht="12.75">
      <c r="A93" t="s">
        <v>93</v>
      </c>
      <c r="B93">
        <f>B33+(13/0.017)*(B19*B51+B34*B50)</f>
        <v>0.15105876881613514</v>
      </c>
      <c r="C93">
        <f>C33+(13/0.017)*(C19*C51+C34*C50)</f>
        <v>0.12665553837932408</v>
      </c>
      <c r="D93">
        <f>D33+(13/0.017)*(D19*D51+D34*D50)</f>
        <v>0.14560539579199197</v>
      </c>
      <c r="E93">
        <f>E33+(13/0.017)*(E19*E51+E34*E50)</f>
        <v>0.14090494684324628</v>
      </c>
      <c r="F93">
        <f>F33+(13/0.017)*(F19*F51+F34*F50)</f>
        <v>0.10785481470737308</v>
      </c>
    </row>
    <row r="94" spans="1:6" ht="12.75">
      <c r="A94" t="s">
        <v>94</v>
      </c>
      <c r="B94">
        <f>B34+(14/0.017)*(B20*B51+B35*B50)</f>
        <v>-0.0034767411689365173</v>
      </c>
      <c r="C94">
        <f>C34+(14/0.017)*(C20*C51+C35*C50)</f>
        <v>-0.002106309772337666</v>
      </c>
      <c r="D94">
        <f>D34+(14/0.017)*(D20*D51+D35*D50)</f>
        <v>-0.009876253885953475</v>
      </c>
      <c r="E94">
        <f>E34+(14/0.017)*(E20*E51+E35*E50)</f>
        <v>0.0013871010958604628</v>
      </c>
      <c r="F94">
        <f>F34+(14/0.017)*(F20*F51+F35*F50)</f>
        <v>-0.03154940474871226</v>
      </c>
    </row>
    <row r="95" spans="1:6" ht="12.75">
      <c r="A95" t="s">
        <v>95</v>
      </c>
      <c r="B95" s="49">
        <f>B35</f>
        <v>-0.003138236</v>
      </c>
      <c r="C95" s="49">
        <f>C35</f>
        <v>-0.006833214</v>
      </c>
      <c r="D95" s="49">
        <f>D35</f>
        <v>-0.008396816</v>
      </c>
      <c r="E95" s="49">
        <f>E35</f>
        <v>-0.005108419</v>
      </c>
      <c r="F95" s="49">
        <f>F35</f>
        <v>0.009826438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68</v>
      </c>
      <c r="B103">
        <f>B63*10000/B62</f>
        <v>-0.030363905613262278</v>
      </c>
      <c r="C103">
        <f>C63*10000/C62</f>
        <v>-1.7030966186370633</v>
      </c>
      <c r="D103">
        <f>D63*10000/D62</f>
        <v>-1.3224759202117642</v>
      </c>
      <c r="E103">
        <f>E63*10000/E62</f>
        <v>0.2589102357248237</v>
      </c>
      <c r="F103">
        <f>F63*10000/F62</f>
        <v>-5.762265443695669</v>
      </c>
      <c r="G103">
        <f>AVERAGE(C103:E103)</f>
        <v>-0.9222207677080011</v>
      </c>
      <c r="H103">
        <f>STDEV(C103:E103)</f>
        <v>1.0404426291103777</v>
      </c>
      <c r="I103">
        <f>(B103*B4+C103*C4+D103*D4+E103*E4+F103*F4)/SUM(B4:F4)</f>
        <v>-1.4381424615908531</v>
      </c>
      <c r="K103">
        <f>(LN(H103)+LN(H123))/2-LN(K114*K115^3)</f>
        <v>-3.9546473067963075</v>
      </c>
    </row>
    <row r="104" spans="1:11" ht="12.75">
      <c r="A104" t="s">
        <v>69</v>
      </c>
      <c r="B104">
        <f>B64*10000/B62</f>
        <v>-1.1832684623183818</v>
      </c>
      <c r="C104">
        <f>C64*10000/C62</f>
        <v>0.16716960733434535</v>
      </c>
      <c r="D104">
        <f>D64*10000/D62</f>
        <v>0.13357820182906224</v>
      </c>
      <c r="E104">
        <f>E64*10000/E62</f>
        <v>-0.029915976641901817</v>
      </c>
      <c r="F104">
        <f>F64*10000/F62</f>
        <v>-1.500633378155964</v>
      </c>
      <c r="G104">
        <f>AVERAGE(C104:E104)</f>
        <v>0.09027727750716859</v>
      </c>
      <c r="H104">
        <f>STDEV(C104:E104)</f>
        <v>0.10543675539470268</v>
      </c>
      <c r="I104">
        <f>(B104*B4+C104*C4+D104*D4+E104*E4+F104*F4)/SUM(B4:F4)</f>
        <v>-0.3067203180526114</v>
      </c>
      <c r="K104">
        <f>(LN(H104)+LN(H124))/2-LN(K114*K115^4)</f>
        <v>-4.083428392729737</v>
      </c>
    </row>
    <row r="105" spans="1:11" ht="12.75">
      <c r="A105" t="s">
        <v>70</v>
      </c>
      <c r="B105">
        <f>B65*10000/B62</f>
        <v>0.10323547983572132</v>
      </c>
      <c r="C105">
        <f>C65*10000/C62</f>
        <v>0.43910511505947564</v>
      </c>
      <c r="D105">
        <f>D65*10000/D62</f>
        <v>0.14005660286414684</v>
      </c>
      <c r="E105">
        <f>E65*10000/E62</f>
        <v>-0.5749644237827194</v>
      </c>
      <c r="F105">
        <f>F65*10000/F62</f>
        <v>-1.059832544519317</v>
      </c>
      <c r="G105">
        <f>AVERAGE(C105:E105)</f>
        <v>0.001399098046967695</v>
      </c>
      <c r="H105">
        <f>STDEV(C105:E105)</f>
        <v>0.521060155004679</v>
      </c>
      <c r="I105">
        <f>(B105*B4+C105*C4+D105*D4+E105*E4+F105*F4)/SUM(B4:F4)</f>
        <v>-0.12554084748598796</v>
      </c>
      <c r="K105">
        <f>(LN(H105)+LN(H125))/2-LN(K114*K115^5)</f>
        <v>-3.4750073446747516</v>
      </c>
    </row>
    <row r="106" spans="1:11" ht="12.75">
      <c r="A106" t="s">
        <v>71</v>
      </c>
      <c r="B106">
        <f>B66*10000/B62</f>
        <v>2.914552014833464</v>
      </c>
      <c r="C106">
        <f>C66*10000/C62</f>
        <v>1.619562465695287</v>
      </c>
      <c r="D106">
        <f>D66*10000/D62</f>
        <v>1.9914577601648253</v>
      </c>
      <c r="E106">
        <f>E66*10000/E62</f>
        <v>0.8725052275993564</v>
      </c>
      <c r="F106">
        <f>F66*10000/F62</f>
        <v>13.54100325920762</v>
      </c>
      <c r="G106">
        <f>AVERAGE(C106:E106)</f>
        <v>1.4945084844864895</v>
      </c>
      <c r="H106">
        <f>STDEV(C106:E106)</f>
        <v>0.5698618834382568</v>
      </c>
      <c r="I106">
        <f>(B106*B4+C106*C4+D106*D4+E106*E4+F106*F4)/SUM(B4:F4)</f>
        <v>3.307282082397439</v>
      </c>
      <c r="K106">
        <f>(LN(H106)+LN(H126))/2-LN(K114*K115^6)</f>
        <v>-2.9642294377898977</v>
      </c>
    </row>
    <row r="107" spans="1:11" ht="12.75">
      <c r="A107" t="s">
        <v>72</v>
      </c>
      <c r="B107">
        <f>B67*10000/B62</f>
        <v>-0.39612640476278926</v>
      </c>
      <c r="C107">
        <f>C67*10000/C62</f>
        <v>-0.12178663387227001</v>
      </c>
      <c r="D107">
        <f>D67*10000/D62</f>
        <v>-0.013823473521470417</v>
      </c>
      <c r="E107">
        <f>E67*10000/E62</f>
        <v>-0.2695895290831136</v>
      </c>
      <c r="F107">
        <f>F67*10000/F62</f>
        <v>-0.681928742062268</v>
      </c>
      <c r="G107">
        <f>AVERAGE(C107:E107)</f>
        <v>-0.1350665454922847</v>
      </c>
      <c r="H107">
        <f>STDEV(C107:E107)</f>
        <v>0.1283991270759538</v>
      </c>
      <c r="I107">
        <f>(B107*B4+C107*C4+D107*D4+E107*E4+F107*F4)/SUM(B4:F4)</f>
        <v>-0.24590442395466408</v>
      </c>
      <c r="K107">
        <f>(LN(H107)+LN(H127))/2-LN(K114*K115^7)</f>
        <v>-3.549052222028809</v>
      </c>
    </row>
    <row r="108" spans="1:9" ht="12.75">
      <c r="A108" t="s">
        <v>73</v>
      </c>
      <c r="B108">
        <f>B68*10000/B62</f>
        <v>-0.14190401312517914</v>
      </c>
      <c r="C108">
        <f>C68*10000/C62</f>
        <v>0.11805959413324771</v>
      </c>
      <c r="D108">
        <f>D68*10000/D62</f>
        <v>-0.05065907408922068</v>
      </c>
      <c r="E108">
        <f>E68*10000/E62</f>
        <v>-0.12699545954354838</v>
      </c>
      <c r="F108">
        <f>F68*10000/F62</f>
        <v>-0.26492145958862334</v>
      </c>
      <c r="G108">
        <f>AVERAGE(C108:E108)</f>
        <v>-0.019864979833173785</v>
      </c>
      <c r="H108">
        <f>STDEV(C108:E108)</f>
        <v>0.12539618022061946</v>
      </c>
      <c r="I108">
        <f>(B108*B4+C108*C4+D108*D4+E108*E4+F108*F4)/SUM(B4:F4)</f>
        <v>-0.0702975003957107</v>
      </c>
    </row>
    <row r="109" spans="1:9" ht="12.75">
      <c r="A109" t="s">
        <v>74</v>
      </c>
      <c r="B109">
        <f>B69*10000/B62</f>
        <v>-0.039592741399853235</v>
      </c>
      <c r="C109">
        <f>C69*10000/C62</f>
        <v>0.027768938127512244</v>
      </c>
      <c r="D109">
        <f>D69*10000/D62</f>
        <v>-0.03643714153820763</v>
      </c>
      <c r="E109">
        <f>E69*10000/E62</f>
        <v>0.023341916343289543</v>
      </c>
      <c r="F109">
        <f>F69*10000/F62</f>
        <v>-0.036738537666966886</v>
      </c>
      <c r="G109">
        <f>AVERAGE(C109:E109)</f>
        <v>0.004891237644198052</v>
      </c>
      <c r="H109">
        <f>STDEV(C109:E109)</f>
        <v>0.035859807931067106</v>
      </c>
      <c r="I109">
        <f>(B109*B4+C109*C4+D109*D4+E109*E4+F109*F4)/SUM(B4:F4)</f>
        <v>-0.00711718664270316</v>
      </c>
    </row>
    <row r="110" spans="1:11" ht="12.75">
      <c r="A110" t="s">
        <v>75</v>
      </c>
      <c r="B110">
        <f>B70*10000/B62</f>
        <v>-0.34408851559882636</v>
      </c>
      <c r="C110">
        <f>C70*10000/C62</f>
        <v>-0.15252706616374878</v>
      </c>
      <c r="D110">
        <f>D70*10000/D62</f>
        <v>-0.012763991177298149</v>
      </c>
      <c r="E110">
        <f>E70*10000/E62</f>
        <v>-0.08288135970979968</v>
      </c>
      <c r="F110">
        <f>F70*10000/F62</f>
        <v>-0.3494684857755866</v>
      </c>
      <c r="G110">
        <f>AVERAGE(C110:E110)</f>
        <v>-0.08272413901694887</v>
      </c>
      <c r="H110">
        <f>STDEV(C110:E110)</f>
        <v>0.06988167013728815</v>
      </c>
      <c r="I110">
        <f>(B110*B4+C110*C4+D110*D4+E110*E4+F110*F4)/SUM(B4:F4)</f>
        <v>-0.15620857229916366</v>
      </c>
      <c r="K110">
        <f>EXP(AVERAGE(K103:K107))</f>
        <v>0.02718002526260511</v>
      </c>
    </row>
    <row r="111" spans="1:9" ht="12.75">
      <c r="A111" t="s">
        <v>76</v>
      </c>
      <c r="B111">
        <f>B71*10000/B62</f>
        <v>-0.03689618417385003</v>
      </c>
      <c r="C111">
        <f>C71*10000/C62</f>
        <v>-0.03535263306240616</v>
      </c>
      <c r="D111">
        <f>D71*10000/D62</f>
        <v>-0.03685071480875108</v>
      </c>
      <c r="E111">
        <f>E71*10000/E62</f>
        <v>-0.07200701949321052</v>
      </c>
      <c r="F111">
        <f>F71*10000/F62</f>
        <v>-0.06066559662352578</v>
      </c>
      <c r="G111">
        <f>AVERAGE(C111:E111)</f>
        <v>-0.048070122454789255</v>
      </c>
      <c r="H111">
        <f>STDEV(C111:E111)</f>
        <v>0.020743489149626412</v>
      </c>
      <c r="I111">
        <f>(B111*B4+C111*C4+D111*D4+E111*E4+F111*F4)/SUM(B4:F4)</f>
        <v>-0.0481346639289257</v>
      </c>
    </row>
    <row r="112" spans="1:9" ht="12.75">
      <c r="A112" t="s">
        <v>77</v>
      </c>
      <c r="B112">
        <f>B72*10000/B62</f>
        <v>-0.04392950851780621</v>
      </c>
      <c r="C112">
        <f>C72*10000/C62</f>
        <v>-0.03418014354918645</v>
      </c>
      <c r="D112">
        <f>D72*10000/D62</f>
        <v>-0.042839894070058726</v>
      </c>
      <c r="E112">
        <f>E72*10000/E62</f>
        <v>-0.051610360290246994</v>
      </c>
      <c r="F112">
        <f>F72*10000/F62</f>
        <v>-0.049672090400436505</v>
      </c>
      <c r="G112">
        <f>AVERAGE(C112:E112)</f>
        <v>-0.04287679930316405</v>
      </c>
      <c r="H112">
        <f>STDEV(C112:E112)</f>
        <v>0.008715166975294307</v>
      </c>
      <c r="I112">
        <f>(B112*B4+C112*C4+D112*D4+E112*E4+F112*F4)/SUM(B4:F4)</f>
        <v>-0.04393871588110322</v>
      </c>
    </row>
    <row r="113" spans="1:9" ht="12.75">
      <c r="A113" t="s">
        <v>78</v>
      </c>
      <c r="B113">
        <f>B73*10000/B62</f>
        <v>0.04223244247770909</v>
      </c>
      <c r="C113">
        <f>C73*10000/C62</f>
        <v>0.016621301648970733</v>
      </c>
      <c r="D113">
        <f>D73*10000/D62</f>
        <v>0.02970052397417654</v>
      </c>
      <c r="E113">
        <f>E73*10000/E62</f>
        <v>0.04637177668030362</v>
      </c>
      <c r="F113">
        <f>F73*10000/F62</f>
        <v>-0.006935931657941449</v>
      </c>
      <c r="G113">
        <f>AVERAGE(C113:E113)</f>
        <v>0.03089786743448363</v>
      </c>
      <c r="H113">
        <f>STDEV(C113:E113)</f>
        <v>0.01491133510685564</v>
      </c>
      <c r="I113">
        <f>(B113*B4+C113*C4+D113*D4+E113*E4+F113*F4)/SUM(B4:F4)</f>
        <v>0.027500327412133874</v>
      </c>
    </row>
    <row r="114" spans="1:11" ht="12.75">
      <c r="A114" t="s">
        <v>79</v>
      </c>
      <c r="B114">
        <f>B74*10000/B62</f>
        <v>-0.2262755610855349</v>
      </c>
      <c r="C114">
        <f>C74*10000/C62</f>
        <v>-0.2051976264218081</v>
      </c>
      <c r="D114">
        <f>D74*10000/D62</f>
        <v>-0.23004206116549303</v>
      </c>
      <c r="E114">
        <f>E74*10000/E62</f>
        <v>-0.21537991874098278</v>
      </c>
      <c r="F114">
        <f>F74*10000/F62</f>
        <v>-0.15135811079744238</v>
      </c>
      <c r="G114">
        <f>AVERAGE(C114:E114)</f>
        <v>-0.21687320210942795</v>
      </c>
      <c r="H114">
        <f>STDEV(C114:E114)</f>
        <v>0.01248935169843389</v>
      </c>
      <c r="I114">
        <f>(B114*B4+C114*C4+D114*D4+E114*E4+F114*F4)/SUM(B4:F4)</f>
        <v>-0.2095003123835678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-0.0021328042443378515</v>
      </c>
      <c r="C115">
        <f>C75*10000/C62</f>
        <v>-0.00012039520656308568</v>
      </c>
      <c r="D115">
        <f>D75*10000/D62</f>
        <v>-0.00021561217872587626</v>
      </c>
      <c r="E115">
        <f>E75*10000/E62</f>
        <v>-0.003465113906091433</v>
      </c>
      <c r="F115">
        <f>F75*10000/F62</f>
        <v>-0.00635717652259756</v>
      </c>
      <c r="G115">
        <f>AVERAGE(C115:E115)</f>
        <v>-0.0012670404304601316</v>
      </c>
      <c r="H115">
        <f>STDEV(C115:E115)</f>
        <v>0.0019041827173757154</v>
      </c>
      <c r="I115">
        <f>(B115*B4+C115*C4+D115*D4+E115*E4+F115*F4)/SUM(B4:F4)</f>
        <v>-0.002072106886256583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61.74660910605889</v>
      </c>
      <c r="C122">
        <f>C82*10000/C62</f>
        <v>13.911865194188351</v>
      </c>
      <c r="D122">
        <f>D82*10000/D62</f>
        <v>-2.746501040718078</v>
      </c>
      <c r="E122">
        <f>E82*10000/E62</f>
        <v>-22.249530833405462</v>
      </c>
      <c r="F122">
        <f>F82*10000/F62</f>
        <v>-47.53155081620878</v>
      </c>
      <c r="G122">
        <f>AVERAGE(C122:E122)</f>
        <v>-3.694722226645063</v>
      </c>
      <c r="H122">
        <f>STDEV(C122:E122)</f>
        <v>18.099336541133212</v>
      </c>
      <c r="I122">
        <f>(B122*B4+C122*C4+D122*D4+E122*E4+F122*F4)/SUM(B4:F4)</f>
        <v>-0.05398150224503882</v>
      </c>
    </row>
    <row r="123" spans="1:9" ht="12.75">
      <c r="A123" t="s">
        <v>83</v>
      </c>
      <c r="B123">
        <f>B83*10000/B62</f>
        <v>0.17144654719712485</v>
      </c>
      <c r="C123">
        <f>C83*10000/C62</f>
        <v>1.3894327945907934</v>
      </c>
      <c r="D123">
        <f>D83*10000/D62</f>
        <v>2.593377037437258</v>
      </c>
      <c r="E123">
        <f>E83*10000/E62</f>
        <v>2.9696370340376492</v>
      </c>
      <c r="F123">
        <f>F83*10000/F62</f>
        <v>9.606694190306278</v>
      </c>
      <c r="G123">
        <f>AVERAGE(C123:E123)</f>
        <v>2.317482288688567</v>
      </c>
      <c r="H123">
        <f>STDEV(C123:E123)</f>
        <v>0.8254391521376842</v>
      </c>
      <c r="I123">
        <f>(B123*B4+C123*C4+D123*D4+E123*E4+F123*F4)/SUM(B4:F4)</f>
        <v>2.9787081948110266</v>
      </c>
    </row>
    <row r="124" spans="1:9" ht="12.75">
      <c r="A124" t="s">
        <v>84</v>
      </c>
      <c r="B124">
        <f>B84*10000/B62</f>
        <v>0.18648334329438507</v>
      </c>
      <c r="C124">
        <f>C84*10000/C62</f>
        <v>4.865772524824778</v>
      </c>
      <c r="D124">
        <f>D84*10000/D62</f>
        <v>3.0231571975050446</v>
      </c>
      <c r="E124">
        <f>E84*10000/E62</f>
        <v>1.0080513485202043</v>
      </c>
      <c r="F124">
        <f>F84*10000/F62</f>
        <v>-0.9150551070899599</v>
      </c>
      <c r="G124">
        <f>AVERAGE(C124:E124)</f>
        <v>2.965660356950009</v>
      </c>
      <c r="H124">
        <f>STDEV(C124:E124)</f>
        <v>1.9295031960410283</v>
      </c>
      <c r="I124">
        <f>(B124*B4+C124*C4+D124*D4+E124*E4+F124*F4)/SUM(B4:F4)</f>
        <v>2.044217260473056</v>
      </c>
    </row>
    <row r="125" spans="1:9" ht="12.75">
      <c r="A125" t="s">
        <v>85</v>
      </c>
      <c r="B125">
        <f>B85*10000/B62</f>
        <v>-1.111253457916369</v>
      </c>
      <c r="C125">
        <f>C85*10000/C62</f>
        <v>-0.3442234785182627</v>
      </c>
      <c r="D125">
        <f>D85*10000/D62</f>
        <v>-0.2155860029036663</v>
      </c>
      <c r="E125">
        <f>E85*10000/E62</f>
        <v>0.4109650478142539</v>
      </c>
      <c r="F125">
        <f>F85*10000/F62</f>
        <v>-0.06349998188855067</v>
      </c>
      <c r="G125">
        <f>AVERAGE(C125:E125)</f>
        <v>-0.04961481120255836</v>
      </c>
      <c r="H125">
        <f>STDEV(C125:E125)</f>
        <v>0.4040263047526534</v>
      </c>
      <c r="I125">
        <f>(B125*B4+C125*C4+D125*D4+E125*E4+F125*F4)/SUM(B4:F4)</f>
        <v>-0.20536758185429427</v>
      </c>
    </row>
    <row r="126" spans="1:9" ht="12.75">
      <c r="A126" t="s">
        <v>86</v>
      </c>
      <c r="B126">
        <f>B86*10000/B62</f>
        <v>1.1416649180449931</v>
      </c>
      <c r="C126">
        <f>C86*10000/C62</f>
        <v>-0.27966373519017823</v>
      </c>
      <c r="D126">
        <f>D86*10000/D62</f>
        <v>-0.018401489760794705</v>
      </c>
      <c r="E126">
        <f>E86*10000/E62</f>
        <v>0.3464231630106618</v>
      </c>
      <c r="F126">
        <f>F86*10000/F62</f>
        <v>1.6309010454957942</v>
      </c>
      <c r="G126">
        <f>AVERAGE(C126:E126)</f>
        <v>0.016119312686562953</v>
      </c>
      <c r="H126">
        <f>STDEV(C126:E126)</f>
        <v>0.3144677493414776</v>
      </c>
      <c r="I126">
        <f>(B126*B4+C126*C4+D126*D4+E126*E4+F126*F4)/SUM(B4:F4)</f>
        <v>0.3948988677633216</v>
      </c>
    </row>
    <row r="127" spans="1:9" ht="12.75">
      <c r="A127" t="s">
        <v>87</v>
      </c>
      <c r="B127">
        <f>B87*10000/B62</f>
        <v>0.07087246900345305</v>
      </c>
      <c r="C127">
        <f>C87*10000/C62</f>
        <v>0.26685408317578285</v>
      </c>
      <c r="D127">
        <f>D87*10000/D62</f>
        <v>0.42151693690032127</v>
      </c>
      <c r="E127">
        <f>E87*10000/E62</f>
        <v>0.15718602725111133</v>
      </c>
      <c r="F127">
        <f>F87*10000/F62</f>
        <v>0.5986830722047258</v>
      </c>
      <c r="G127">
        <f>AVERAGE(C127:E127)</f>
        <v>0.2818523491090718</v>
      </c>
      <c r="H127">
        <f>STDEV(C127:E127)</f>
        <v>0.13280217782381779</v>
      </c>
      <c r="I127">
        <f>(B127*B4+C127*C4+D127*D4+E127*E4+F127*F4)/SUM(B4:F4)</f>
        <v>0.2934932887106898</v>
      </c>
    </row>
    <row r="128" spans="1:9" ht="12.75">
      <c r="A128" t="s">
        <v>88</v>
      </c>
      <c r="B128">
        <f>B88*10000/B62</f>
        <v>0.03274825768313656</v>
      </c>
      <c r="C128">
        <f>C88*10000/C62</f>
        <v>0.46279905209108546</v>
      </c>
      <c r="D128">
        <f>D88*10000/D62</f>
        <v>0.46168534816468926</v>
      </c>
      <c r="E128">
        <f>E88*10000/E62</f>
        <v>-0.09559139788544825</v>
      </c>
      <c r="F128">
        <f>F88*10000/F62</f>
        <v>-0.15908596227239633</v>
      </c>
      <c r="G128">
        <f>AVERAGE(C128:E128)</f>
        <v>0.2762976674567755</v>
      </c>
      <c r="H128">
        <f>STDEV(C128:E128)</f>
        <v>0.3220658593749786</v>
      </c>
      <c r="I128">
        <f>(B128*B4+C128*C4+D128*D4+E128*E4+F128*F4)/SUM(B4:F4)</f>
        <v>0.18280657852282908</v>
      </c>
    </row>
    <row r="129" spans="1:9" ht="12.75">
      <c r="A129" t="s">
        <v>89</v>
      </c>
      <c r="B129">
        <f>B89*10000/B62</f>
        <v>0.14538702333683162</v>
      </c>
      <c r="C129">
        <f>C89*10000/C62</f>
        <v>-0.03496523688182576</v>
      </c>
      <c r="D129">
        <f>D89*10000/D62</f>
        <v>0.016685703365712935</v>
      </c>
      <c r="E129">
        <f>E89*10000/E62</f>
        <v>0.15001611257257214</v>
      </c>
      <c r="F129">
        <f>F89*10000/F62</f>
        <v>0.1932727979596172</v>
      </c>
      <c r="G129">
        <f>AVERAGE(C129:E129)</f>
        <v>0.04391219301881977</v>
      </c>
      <c r="H129">
        <f>STDEV(C129:E129)</f>
        <v>0.09544886702112063</v>
      </c>
      <c r="I129">
        <f>(B129*B4+C129*C4+D129*D4+E129*E4+F129*F4)/SUM(B4:F4)</f>
        <v>0.07858519974461368</v>
      </c>
    </row>
    <row r="130" spans="1:9" ht="12.75">
      <c r="A130" t="s">
        <v>90</v>
      </c>
      <c r="B130">
        <f>B90*10000/B62</f>
        <v>0.21735106955013833</v>
      </c>
      <c r="C130">
        <f>C90*10000/C62</f>
        <v>0.045284567244003114</v>
      </c>
      <c r="D130">
        <f>D90*10000/D62</f>
        <v>-0.02101894848450027</v>
      </c>
      <c r="E130">
        <f>E90*10000/E62</f>
        <v>-0.006753133158868049</v>
      </c>
      <c r="F130">
        <f>F90*10000/F62</f>
        <v>0.25257282979386775</v>
      </c>
      <c r="G130">
        <f>AVERAGE(C130:E130)</f>
        <v>0.005837495200211599</v>
      </c>
      <c r="H130">
        <f>STDEV(C130:E130)</f>
        <v>0.034898882379631006</v>
      </c>
      <c r="I130">
        <f>(B130*B4+C130*C4+D130*D4+E130*E4+F130*F4)/SUM(B4:F4)</f>
        <v>0.06942509704021747</v>
      </c>
    </row>
    <row r="131" spans="1:9" ht="12.75">
      <c r="A131" t="s">
        <v>91</v>
      </c>
      <c r="B131">
        <f>B91*10000/B62</f>
        <v>0.05853817422391595</v>
      </c>
      <c r="C131">
        <f>C91*10000/C62</f>
        <v>0.016399311153416807</v>
      </c>
      <c r="D131">
        <f>D91*10000/D62</f>
        <v>0.03644148566022067</v>
      </c>
      <c r="E131">
        <f>E91*10000/E62</f>
        <v>0.04691409172836575</v>
      </c>
      <c r="F131">
        <f>F91*10000/F62</f>
        <v>0.10096965326169348</v>
      </c>
      <c r="G131">
        <f>AVERAGE(C131:E131)</f>
        <v>0.033251629514001076</v>
      </c>
      <c r="H131">
        <f>STDEV(C131:E131)</f>
        <v>0.015505461781562686</v>
      </c>
      <c r="I131">
        <f>(B131*B4+C131*C4+D131*D4+E131*E4+F131*F4)/SUM(B4:F4)</f>
        <v>0.04595783365609715</v>
      </c>
    </row>
    <row r="132" spans="1:9" ht="12.75">
      <c r="A132" t="s">
        <v>92</v>
      </c>
      <c r="B132">
        <f>B92*10000/B62</f>
        <v>0.01532961328226392</v>
      </c>
      <c r="C132">
        <f>C92*10000/C62</f>
        <v>0.07459354032607142</v>
      </c>
      <c r="D132">
        <f>D92*10000/D62</f>
        <v>0.11758248948149293</v>
      </c>
      <c r="E132">
        <f>E92*10000/E62</f>
        <v>0.001995859782160361</v>
      </c>
      <c r="F132">
        <f>F92*10000/F62</f>
        <v>-0.004512122957719138</v>
      </c>
      <c r="G132">
        <f>AVERAGE(C132:E132)</f>
        <v>0.0647239631965749</v>
      </c>
      <c r="H132">
        <f>STDEV(C132:E132)</f>
        <v>0.0584219449851592</v>
      </c>
      <c r="I132">
        <f>(B132*B4+C132*C4+D132*D4+E132*E4+F132*F4)/SUM(B4:F4)</f>
        <v>0.04831292865728291</v>
      </c>
    </row>
    <row r="133" spans="1:9" ht="12.75">
      <c r="A133" t="s">
        <v>93</v>
      </c>
      <c r="B133">
        <f>B93*10000/B62</f>
        <v>0.15105871529535206</v>
      </c>
      <c r="C133">
        <f>C93*10000/C62</f>
        <v>0.12665575568368745</v>
      </c>
      <c r="D133">
        <f>D93*10000/D62</f>
        <v>0.1456057190818259</v>
      </c>
      <c r="E133">
        <f>E93*10000/E62</f>
        <v>0.14090526833626643</v>
      </c>
      <c r="F133">
        <f>F93*10000/F62</f>
        <v>0.10785506109594536</v>
      </c>
      <c r="G133">
        <f>AVERAGE(C133:E133)</f>
        <v>0.13772224770059324</v>
      </c>
      <c r="H133">
        <f>STDEV(C133:E133)</f>
        <v>0.009867826177686818</v>
      </c>
      <c r="I133">
        <f>(B133*B4+C133*C4+D133*D4+E133*E4+F133*F4)/SUM(B4:F4)</f>
        <v>0.13567560106726875</v>
      </c>
    </row>
    <row r="134" spans="1:9" ht="12.75">
      <c r="A134" t="s">
        <v>94</v>
      </c>
      <c r="B134">
        <f>B94*10000/B62</f>
        <v>-0.003476739937111901</v>
      </c>
      <c r="C134">
        <f>C94*10000/C62</f>
        <v>-0.002106313386157558</v>
      </c>
      <c r="D134">
        <f>D94*10000/D62</f>
        <v>-0.009876275814347416</v>
      </c>
      <c r="E134">
        <f>E94*10000/E62</f>
        <v>0.0013871042607125886</v>
      </c>
      <c r="F134">
        <f>F94*10000/F62</f>
        <v>-0.03154947682164487</v>
      </c>
      <c r="G134">
        <f>AVERAGE(C134:E134)</f>
        <v>-0.0035318283132641285</v>
      </c>
      <c r="H134">
        <f>STDEV(C134:E134)</f>
        <v>0.005765414320269396</v>
      </c>
      <c r="I134">
        <f>(B134*B4+C134*C4+D134*D4+E134*E4+F134*F4)/SUM(B4:F4)</f>
        <v>-0.007260718270675717</v>
      </c>
    </row>
    <row r="135" spans="1:9" ht="12.75">
      <c r="A135" t="s">
        <v>95</v>
      </c>
      <c r="B135">
        <f>B95*10000/B62</f>
        <v>-0.0031382348881092465</v>
      </c>
      <c r="C135">
        <f>C95*10000/C62</f>
        <v>-0.00683322572382382</v>
      </c>
      <c r="D135">
        <f>D95*10000/D62</f>
        <v>-0.008396834643575915</v>
      </c>
      <c r="E135">
        <f>E95*10000/E62</f>
        <v>-0.005108430655524446</v>
      </c>
      <c r="F135">
        <f>F95*10000/F62</f>
        <v>0.009826460447973565</v>
      </c>
      <c r="G135">
        <f>AVERAGE(C135:E135)</f>
        <v>-0.006779497007641394</v>
      </c>
      <c r="H135">
        <f>STDEV(C135:E135)</f>
        <v>0.0016448602610450351</v>
      </c>
      <c r="I135">
        <f>(B135*B4+C135*C4+D135*D4+E135*E4+F135*F4)/SUM(B4:F4)</f>
        <v>-0.004035975139356516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2005-03-08T09:03:33Z</cp:lastPrinted>
  <dcterms:created xsi:type="dcterms:W3CDTF">2005-03-08T09:03:33Z</dcterms:created>
  <dcterms:modified xsi:type="dcterms:W3CDTF">2005-03-08T13:49:18Z</dcterms:modified>
  <cp:category/>
  <cp:version/>
  <cp:contentType/>
  <cp:contentStatus/>
</cp:coreProperties>
</file>