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<sst xmlns="http://schemas.openxmlformats.org/spreadsheetml/2006/main" count="204" uniqueCount="98">
  <si>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14/03/2005       12:41:15</t>
  </si>
  <si>
    <t>LISSNER</t>
  </si>
  <si>
    <t>HCMQAP515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</si>
  <si>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</si>
  <si>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</si>
  <si>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</si>
  <si>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</si>
  <si>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</si>
  <si>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</si>
  <si>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</si>
  <si>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</si>
  <si>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</si>
  <si>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</si>
  <si>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</si>
  <si>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</si>
  <si>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</si>
  <si>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</si>
  <si>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</si>
  <si>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</si>
  <si>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</si>
  <si>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</si>
  <si>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</si>
  <si>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</si>
  <si>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</si>
  <si>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</si>
  <si>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</si>
  <si>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</si>
  <si>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</si>
  <si>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</si>
  <si>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</si>
  <si>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</si>
  <si>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</si>
  <si>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</si>
  <si>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</si>
  <si>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</si>
  <si>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</si>
  <si>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</si>
  <si>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</si>
  <si>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</si>
  <si>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</si>
  <si>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</si>
  <si>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</si>
  <si>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</si>
  <si>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</si>
  <si>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</si>
  <si>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</si>
  <si>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</si>
  <si>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</si>
  <si>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</si>
  <si>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</si>
  <si>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</si>
  <si>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</si>
  <si>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45mn</t>
  </si>
  <si>
    <t>Dx moy(m)</t>
  </si>
  <si>
    <t>Dy moy(m)</t>
  </si>
  <si>
    <t>Dx moy (mm)</t>
  </si>
  <si>
    <t>Dy moy (mm)</t>
  </si>
  <si>
    <t>* = Integral error  ! = Central error           Conclusion : CONTACT CEA           Duration : 45mn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</si>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</sst>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475292"/>
        <c:axId val="54951037"/>
      </c:lineChart>
      <c:catAx>
        <c:axId val="284752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51037"/>
        <c:crosses val="autoZero"/>
        <c:auto val="1"/>
        <c:lblOffset val="100"/>
        <c:noMultiLvlLbl val="0"/>
      </c:catAx>
      <c:valAx>
        <c:axId val="54951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7529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-0.003763</v>
      </c>
      <c r="D4" s="12">
        <v>-0.003764</v>
      </c>
      <c r="E4" s="12">
        <v>-0.003766</v>
      </c>
      <c r="F4" s="24">
        <v>-0.002087</v>
      </c>
      <c r="G4" s="34">
        <v>-0.011732</v>
      </c>
    </row>
    <row r="5" spans="1:7" ht="12.75" thickBot="1">
      <c r="A5" s="44" t="s">
        <v>13</v>
      </c>
      <c r="B5" s="45">
        <v>5.590362</v>
      </c>
      <c r="C5" s="46">
        <v>2.885641</v>
      </c>
      <c r="D5" s="46">
        <v>-0.409114</v>
      </c>
      <c r="E5" s="46">
        <v>-2.860022</v>
      </c>
      <c r="F5" s="47">
        <v>-5.480386</v>
      </c>
      <c r="G5" s="48">
        <v>7.700551</v>
      </c>
    </row>
    <row r="6" spans="1:7" ht="12.75" thickTop="1">
      <c r="A6" s="6" t="s">
        <v>14</v>
      </c>
      <c r="B6" s="39">
        <v>-24.85575</v>
      </c>
      <c r="C6" s="40">
        <v>25.14171</v>
      </c>
      <c r="D6" s="40">
        <v>-40.90155</v>
      </c>
      <c r="E6" s="40">
        <v>25.92735</v>
      </c>
      <c r="F6" s="41">
        <v>8.728267</v>
      </c>
      <c r="G6" s="42">
        <v>0.01239131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-2.406355</v>
      </c>
      <c r="C8" s="13">
        <v>-0.3444608</v>
      </c>
      <c r="D8" s="13">
        <v>-2.163122</v>
      </c>
      <c r="E8" s="13">
        <v>-3.602537</v>
      </c>
      <c r="F8" s="25">
        <v>-4.540345</v>
      </c>
      <c r="G8" s="35">
        <v>-2.424609</v>
      </c>
    </row>
    <row r="9" spans="1:7" ht="12">
      <c r="A9" s="20" t="s">
        <v>17</v>
      </c>
      <c r="B9" s="29">
        <v>0.08679438</v>
      </c>
      <c r="C9" s="13">
        <v>-0.747452</v>
      </c>
      <c r="D9" s="13">
        <v>-0.2116696</v>
      </c>
      <c r="E9" s="13">
        <v>0.4692506</v>
      </c>
      <c r="F9" s="25">
        <v>-1.96298</v>
      </c>
      <c r="G9" s="35">
        <v>-0.3668786</v>
      </c>
    </row>
    <row r="10" spans="1:7" ht="12">
      <c r="A10" s="20" t="s">
        <v>18</v>
      </c>
      <c r="B10" s="29">
        <v>0.5503977</v>
      </c>
      <c r="C10" s="13">
        <v>-0.7203011</v>
      </c>
      <c r="D10" s="13">
        <v>-0.4693091</v>
      </c>
      <c r="E10" s="13">
        <v>0.7612534</v>
      </c>
      <c r="F10" s="25">
        <v>0.1106103</v>
      </c>
      <c r="G10" s="35">
        <v>-0.008536358</v>
      </c>
    </row>
    <row r="11" spans="1:7" ht="12">
      <c r="A11" s="21" t="s">
        <v>19</v>
      </c>
      <c r="B11" s="31">
        <v>3.909943</v>
      </c>
      <c r="C11" s="15">
        <v>2.272372</v>
      </c>
      <c r="D11" s="15">
        <v>2.627262</v>
      </c>
      <c r="E11" s="15">
        <v>2.223248</v>
      </c>
      <c r="F11" s="27">
        <v>14.84688</v>
      </c>
      <c r="G11" s="37">
        <v>4.260313</v>
      </c>
    </row>
    <row r="12" spans="1:7" ht="12">
      <c r="A12" s="20" t="s">
        <v>20</v>
      </c>
      <c r="B12" s="29">
        <v>-0.2334329</v>
      </c>
      <c r="C12" s="13">
        <v>0.052668</v>
      </c>
      <c r="D12" s="13">
        <v>-0.1687525</v>
      </c>
      <c r="E12" s="13">
        <v>-0.1682309</v>
      </c>
      <c r="F12" s="25">
        <v>-0.4048312</v>
      </c>
      <c r="G12" s="35">
        <v>-0.1562582</v>
      </c>
    </row>
    <row r="13" spans="1:7" ht="12">
      <c r="A13" s="20" t="s">
        <v>21</v>
      </c>
      <c r="B13" s="29">
        <v>-0.06277735</v>
      </c>
      <c r="C13" s="13">
        <v>-0.01081026</v>
      </c>
      <c r="D13" s="13">
        <v>0.02191987</v>
      </c>
      <c r="E13" s="13">
        <v>0.02622334</v>
      </c>
      <c r="F13" s="25">
        <v>-0.173083</v>
      </c>
      <c r="G13" s="35">
        <v>-0.02313917</v>
      </c>
    </row>
    <row r="14" spans="1:7" ht="12">
      <c r="A14" s="20" t="s">
        <v>22</v>
      </c>
      <c r="B14" s="29">
        <v>-0.01100629</v>
      </c>
      <c r="C14" s="13">
        <v>-0.05958771</v>
      </c>
      <c r="D14" s="13">
        <v>-0.09852043</v>
      </c>
      <c r="E14" s="13">
        <v>-0.0201246</v>
      </c>
      <c r="F14" s="25">
        <v>0.2200185</v>
      </c>
      <c r="G14" s="35">
        <v>-0.01513755</v>
      </c>
    </row>
    <row r="15" spans="1:7" ht="12">
      <c r="A15" s="21" t="s">
        <v>23</v>
      </c>
      <c r="B15" s="31">
        <v>-0.2937178</v>
      </c>
      <c r="C15" s="15">
        <v>-0.1880031</v>
      </c>
      <c r="D15" s="15">
        <v>-0.01726707</v>
      </c>
      <c r="E15" s="15">
        <v>-0.131035</v>
      </c>
      <c r="F15" s="27">
        <v>-0.3059774</v>
      </c>
      <c r="G15" s="37">
        <v>-0.1642573</v>
      </c>
    </row>
    <row r="16" spans="1:7" ht="12">
      <c r="A16" s="20" t="s">
        <v>24</v>
      </c>
      <c r="B16" s="29">
        <v>-0.02067591</v>
      </c>
      <c r="C16" s="13">
        <v>-0.01202847</v>
      </c>
      <c r="D16" s="13">
        <v>-0.01939566</v>
      </c>
      <c r="E16" s="13">
        <v>-0.009713914</v>
      </c>
      <c r="F16" s="25">
        <v>-0.061934</v>
      </c>
      <c r="G16" s="35">
        <v>-0.02115255</v>
      </c>
    </row>
    <row r="17" spans="1:7" ht="12">
      <c r="A17" s="20" t="s">
        <v>25</v>
      </c>
      <c r="B17" s="29">
        <v>-0.05170277</v>
      </c>
      <c r="C17" s="13">
        <v>-0.07319123</v>
      </c>
      <c r="D17" s="13">
        <v>-0.06034035</v>
      </c>
      <c r="E17" s="13">
        <v>-0.06383658</v>
      </c>
      <c r="F17" s="25">
        <v>-0.05931645</v>
      </c>
      <c r="G17" s="35">
        <v>-0.06288337</v>
      </c>
    </row>
    <row r="18" spans="1:7" ht="12">
      <c r="A18" s="20" t="s">
        <v>26</v>
      </c>
      <c r="B18" s="29">
        <v>0.03272839</v>
      </c>
      <c r="C18" s="13">
        <v>0.01684789</v>
      </c>
      <c r="D18" s="13">
        <v>0.05119819</v>
      </c>
      <c r="E18" s="13">
        <v>0.02729922</v>
      </c>
      <c r="F18" s="25">
        <v>-0.005980904</v>
      </c>
      <c r="G18" s="35">
        <v>0.02685357</v>
      </c>
    </row>
    <row r="19" spans="1:7" ht="12">
      <c r="A19" s="21" t="s">
        <v>27</v>
      </c>
      <c r="B19" s="31">
        <v>-0.2200526</v>
      </c>
      <c r="C19" s="15">
        <v>-0.1966986</v>
      </c>
      <c r="D19" s="15">
        <v>-0.2196672</v>
      </c>
      <c r="E19" s="15">
        <v>-0.2161654</v>
      </c>
      <c r="F19" s="27">
        <v>-0.1659749</v>
      </c>
      <c r="G19" s="37">
        <v>-0.2061919</v>
      </c>
    </row>
    <row r="20" spans="1:7" ht="12.75" thickBot="1">
      <c r="A20" s="44" t="s">
        <v>28</v>
      </c>
      <c r="B20" s="45">
        <v>-0.005359974</v>
      </c>
      <c r="C20" s="46">
        <v>-0.001416194</v>
      </c>
      <c r="D20" s="46">
        <v>-0.004866815</v>
      </c>
      <c r="E20" s="46">
        <v>-0.0083639</v>
      </c>
      <c r="F20" s="47">
        <v>-0.008884606</v>
      </c>
      <c r="G20" s="48">
        <v>-0.005484541</v>
      </c>
    </row>
    <row r="21" spans="1:7" ht="12.75" thickTop="1">
      <c r="A21" s="6" t="s">
        <v>29</v>
      </c>
      <c r="B21" s="39">
        <v>-44.02756</v>
      </c>
      <c r="C21" s="40">
        <v>114.312</v>
      </c>
      <c r="D21" s="40">
        <v>10.01658</v>
      </c>
      <c r="E21" s="40">
        <v>-85.79911</v>
      </c>
      <c r="F21" s="41">
        <v>-21.56217</v>
      </c>
      <c r="G21" s="43">
        <v>0.001921534</v>
      </c>
    </row>
    <row r="22" spans="1:7" ht="12">
      <c r="A22" s="20" t="s">
        <v>30</v>
      </c>
      <c r="B22" s="29">
        <v>111.8119</v>
      </c>
      <c r="C22" s="13">
        <v>57.71346</v>
      </c>
      <c r="D22" s="13">
        <v>-8.182286</v>
      </c>
      <c r="E22" s="13">
        <v>-57.20106</v>
      </c>
      <c r="F22" s="25">
        <v>-109.6121</v>
      </c>
      <c r="G22" s="36">
        <v>0</v>
      </c>
    </row>
    <row r="23" spans="1:7" ht="12">
      <c r="A23" s="20" t="s">
        <v>31</v>
      </c>
      <c r="B23" s="29">
        <v>3.356323</v>
      </c>
      <c r="C23" s="13">
        <v>2.115664</v>
      </c>
      <c r="D23" s="13">
        <v>1.469394</v>
      </c>
      <c r="E23" s="13">
        <v>0.6555168</v>
      </c>
      <c r="F23" s="25">
        <v>7.131785</v>
      </c>
      <c r="G23" s="35">
        <v>2.457316</v>
      </c>
    </row>
    <row r="24" spans="1:7" ht="12">
      <c r="A24" s="20" t="s">
        <v>32</v>
      </c>
      <c r="B24" s="49">
        <v>0.3675912</v>
      </c>
      <c r="C24" s="50">
        <v>-1.846019</v>
      </c>
      <c r="D24" s="50">
        <v>-4.342865</v>
      </c>
      <c r="E24" s="50">
        <v>-5.9048</v>
      </c>
      <c r="F24" s="51">
        <v>0.2961739</v>
      </c>
      <c r="G24" s="35">
        <v>-2.817594</v>
      </c>
    </row>
    <row r="25" spans="1:7" ht="12">
      <c r="A25" s="20" t="s">
        <v>33</v>
      </c>
      <c r="B25" s="29">
        <v>0.7680617</v>
      </c>
      <c r="C25" s="13">
        <v>1.337343</v>
      </c>
      <c r="D25" s="13">
        <v>0.2309997</v>
      </c>
      <c r="E25" s="13">
        <v>0.5911644</v>
      </c>
      <c r="F25" s="25">
        <v>-0.8100072</v>
      </c>
      <c r="G25" s="35">
        <v>0.5226687</v>
      </c>
    </row>
    <row r="26" spans="1:7" ht="12">
      <c r="A26" s="21" t="s">
        <v>34</v>
      </c>
      <c r="B26" s="31">
        <v>1.096107</v>
      </c>
      <c r="C26" s="15">
        <v>0.9422312</v>
      </c>
      <c r="D26" s="15">
        <v>0.6247898</v>
      </c>
      <c r="E26" s="15">
        <v>0.3800402</v>
      </c>
      <c r="F26" s="27">
        <v>1.307445</v>
      </c>
      <c r="G26" s="37">
        <v>0.8018926</v>
      </c>
    </row>
    <row r="27" spans="1:7" ht="12">
      <c r="A27" s="20" t="s">
        <v>35</v>
      </c>
      <c r="B27" s="29">
        <v>-0.09287297</v>
      </c>
      <c r="C27" s="13">
        <v>0.3552543</v>
      </c>
      <c r="D27" s="13">
        <v>0.4843602</v>
      </c>
      <c r="E27" s="13">
        <v>0.3464231</v>
      </c>
      <c r="F27" s="25">
        <v>0.2728034</v>
      </c>
      <c r="G27" s="35">
        <v>0.3083071</v>
      </c>
    </row>
    <row r="28" spans="1:7" ht="12">
      <c r="A28" s="20" t="s">
        <v>36</v>
      </c>
      <c r="B28" s="29">
        <v>0.1693579</v>
      </c>
      <c r="C28" s="13">
        <v>-0.6885477</v>
      </c>
      <c r="D28" s="13">
        <v>-0.6067693</v>
      </c>
      <c r="E28" s="13">
        <v>-0.6548432</v>
      </c>
      <c r="F28" s="25">
        <v>0.07498215</v>
      </c>
      <c r="G28" s="35">
        <v>-0.4347159</v>
      </c>
    </row>
    <row r="29" spans="1:7" ht="12">
      <c r="A29" s="20" t="s">
        <v>37</v>
      </c>
      <c r="B29" s="29">
        <v>0.1544067</v>
      </c>
      <c r="C29" s="13">
        <v>0.0361424</v>
      </c>
      <c r="D29" s="13">
        <v>0.04947214</v>
      </c>
      <c r="E29" s="13">
        <v>0.1805342</v>
      </c>
      <c r="F29" s="25">
        <v>0.036155</v>
      </c>
      <c r="G29" s="35">
        <v>0.0912258</v>
      </c>
    </row>
    <row r="30" spans="1:7" ht="12">
      <c r="A30" s="21" t="s">
        <v>38</v>
      </c>
      <c r="B30" s="31">
        <v>0.1127368</v>
      </c>
      <c r="C30" s="15">
        <v>-0.01467539</v>
      </c>
      <c r="D30" s="15">
        <v>0.07210445</v>
      </c>
      <c r="E30" s="15">
        <v>-0.04170477</v>
      </c>
      <c r="F30" s="27">
        <v>0.2652776</v>
      </c>
      <c r="G30" s="37">
        <v>0.05546428</v>
      </c>
    </row>
    <row r="31" spans="1:7" ht="12">
      <c r="A31" s="20" t="s">
        <v>39</v>
      </c>
      <c r="B31" s="29">
        <v>-0.02068257</v>
      </c>
      <c r="C31" s="13">
        <v>-0.001498674</v>
      </c>
      <c r="D31" s="13">
        <v>-0.002444202</v>
      </c>
      <c r="E31" s="13">
        <v>-0.004063366</v>
      </c>
      <c r="F31" s="25">
        <v>0.0150888</v>
      </c>
      <c r="G31" s="35">
        <v>-0.002911336</v>
      </c>
    </row>
    <row r="32" spans="1:7" ht="12">
      <c r="A32" s="20" t="s">
        <v>40</v>
      </c>
      <c r="B32" s="29">
        <v>0.03435868</v>
      </c>
      <c r="C32" s="13">
        <v>-0.05941472</v>
      </c>
      <c r="D32" s="13">
        <v>-0.02422686</v>
      </c>
      <c r="E32" s="13">
        <v>-0.01009589</v>
      </c>
      <c r="F32" s="25">
        <v>0.02809002</v>
      </c>
      <c r="G32" s="35">
        <v>-0.0138399</v>
      </c>
    </row>
    <row r="33" spans="1:7" ht="12">
      <c r="A33" s="20" t="s">
        <v>41</v>
      </c>
      <c r="B33" s="29">
        <v>0.1551693</v>
      </c>
      <c r="C33" s="13">
        <v>0.1148268</v>
      </c>
      <c r="D33" s="13">
        <v>0.1692367</v>
      </c>
      <c r="E33" s="13">
        <v>0.1842465</v>
      </c>
      <c r="F33" s="25">
        <v>0.1305875</v>
      </c>
      <c r="G33" s="52">
        <v>0.1525762</v>
      </c>
    </row>
    <row r="34" spans="1:7" ht="12">
      <c r="A34" s="21" t="s">
        <v>42</v>
      </c>
      <c r="B34" s="31">
        <v>-0.01198393</v>
      </c>
      <c r="C34" s="15">
        <v>-0.01478456</v>
      </c>
      <c r="D34" s="15">
        <v>0.0009792485</v>
      </c>
      <c r="E34" s="15">
        <v>0.0003648076</v>
      </c>
      <c r="F34" s="27">
        <v>-0.01949894</v>
      </c>
      <c r="G34" s="37">
        <v>-0.007610547</v>
      </c>
    </row>
    <row r="35" spans="1:7" ht="12.75" thickBot="1">
      <c r="A35" s="22" t="s">
        <v>43</v>
      </c>
      <c r="B35" s="32">
        <v>-0.01097098</v>
      </c>
      <c r="C35" s="16">
        <v>-0.005144854</v>
      </c>
      <c r="D35" s="16">
        <v>-0.01037978</v>
      </c>
      <c r="E35" s="16">
        <v>-0.005093906</v>
      </c>
      <c r="F35" s="28">
        <v>-0.0008324383</v>
      </c>
      <c r="G35" s="38">
        <v>-0.006661556</v>
      </c>
    </row>
    <row r="36" spans="1:7" ht="12">
      <c r="A36" s="4" t="s">
        <v>44</v>
      </c>
      <c r="B36" s="3">
        <v>19.50073</v>
      </c>
      <c r="C36" s="3">
        <v>19.50073</v>
      </c>
      <c r="D36" s="3">
        <v>19.51294</v>
      </c>
      <c r="E36" s="3">
        <v>19.51599</v>
      </c>
      <c r="F36" s="3">
        <v>19.5282</v>
      </c>
      <c r="G36" s="3"/>
    </row>
    <row r="37" spans="1:6" ht="12">
      <c r="A37" s="4" t="s">
        <v>45</v>
      </c>
      <c r="B37" s="2">
        <v>-0.2975464</v>
      </c>
      <c r="C37" s="2">
        <v>-0.231425</v>
      </c>
      <c r="D37" s="2">
        <v>-0.1948039</v>
      </c>
      <c r="E37" s="2">
        <v>-0.1673381</v>
      </c>
      <c r="F37" s="2">
        <v>-0.1454671</v>
      </c>
    </row>
    <row r="38" spans="1:7" ht="12">
      <c r="A38" s="4" t="s">
        <v>53</v>
      </c>
      <c r="B38" s="2">
        <v>4.308626E-05</v>
      </c>
      <c r="C38" s="2">
        <v>-4.3861E-05</v>
      </c>
      <c r="D38" s="2">
        <v>6.954653E-05</v>
      </c>
      <c r="E38" s="2">
        <v>-4.490935E-05</v>
      </c>
      <c r="F38" s="2">
        <v>-1.523801E-05</v>
      </c>
      <c r="G38" s="2">
        <v>0.0002858217</v>
      </c>
    </row>
    <row r="39" spans="1:7" ht="12.75" thickBot="1">
      <c r="A39" s="4" t="s">
        <v>54</v>
      </c>
      <c r="B39" s="2">
        <v>7.43651E-05</v>
      </c>
      <c r="C39" s="2">
        <v>-0.0001940773</v>
      </c>
      <c r="D39" s="2">
        <v>-1.697128E-05</v>
      </c>
      <c r="E39" s="2">
        <v>0.0001456016</v>
      </c>
      <c r="F39" s="2">
        <v>3.648866E-05</v>
      </c>
      <c r="G39" s="2">
        <v>0.001286953</v>
      </c>
    </row>
    <row r="40" spans="2:7" ht="12.75" thickBot="1">
      <c r="B40" s="7" t="s">
        <v>46</v>
      </c>
      <c r="C40" s="18">
        <v>-0.003764</v>
      </c>
      <c r="D40" s="17" t="s">
        <v>47</v>
      </c>
      <c r="E40" s="18">
        <v>3.116698</v>
      </c>
      <c r="F40" s="17" t="s">
        <v>48</v>
      </c>
      <c r="G40" s="8">
        <v>55.184289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0.003763</v>
      </c>
      <c r="D4">
        <v>0.003764</v>
      </c>
      <c r="E4">
        <v>0.003766</v>
      </c>
      <c r="F4">
        <v>0.002087</v>
      </c>
      <c r="G4">
        <v>0.011732</v>
      </c>
    </row>
    <row r="5" spans="1:7" ht="12.75">
      <c r="A5" t="s">
        <v>13</v>
      </c>
      <c r="B5">
        <v>5.590362</v>
      </c>
      <c r="C5">
        <v>2.885641</v>
      </c>
      <c r="D5">
        <v>-0.409114</v>
      </c>
      <c r="E5">
        <v>-2.860022</v>
      </c>
      <c r="F5">
        <v>-5.480386</v>
      </c>
      <c r="G5">
        <v>7.700551</v>
      </c>
    </row>
    <row r="6" spans="1:7" ht="12.75">
      <c r="A6" t="s">
        <v>14</v>
      </c>
      <c r="B6" s="53">
        <v>-24.85575</v>
      </c>
      <c r="C6" s="53">
        <v>25.14171</v>
      </c>
      <c r="D6" s="53">
        <v>-40.90155</v>
      </c>
      <c r="E6" s="53">
        <v>25.92735</v>
      </c>
      <c r="F6" s="53">
        <v>8.728267</v>
      </c>
      <c r="G6" s="53">
        <v>0.01239131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-2.406355</v>
      </c>
      <c r="C8" s="53">
        <v>-0.3444608</v>
      </c>
      <c r="D8" s="53">
        <v>-2.163122</v>
      </c>
      <c r="E8" s="53">
        <v>-3.602537</v>
      </c>
      <c r="F8" s="53">
        <v>-4.540345</v>
      </c>
      <c r="G8" s="53">
        <v>-2.424609</v>
      </c>
    </row>
    <row r="9" spans="1:7" ht="12.75">
      <c r="A9" t="s">
        <v>17</v>
      </c>
      <c r="B9" s="53">
        <v>0.08679438</v>
      </c>
      <c r="C9" s="53">
        <v>-0.747452</v>
      </c>
      <c r="D9" s="53">
        <v>-0.2116696</v>
      </c>
      <c r="E9" s="53">
        <v>0.4692506</v>
      </c>
      <c r="F9" s="53">
        <v>-1.96298</v>
      </c>
      <c r="G9" s="53">
        <v>-0.3668786</v>
      </c>
    </row>
    <row r="10" spans="1:7" ht="12.75">
      <c r="A10" t="s">
        <v>18</v>
      </c>
      <c r="B10" s="53">
        <v>0.5503977</v>
      </c>
      <c r="C10" s="53">
        <v>-0.7203011</v>
      </c>
      <c r="D10" s="53">
        <v>-0.4693091</v>
      </c>
      <c r="E10" s="53">
        <v>0.7612534</v>
      </c>
      <c r="F10" s="53">
        <v>0.1106103</v>
      </c>
      <c r="G10" s="53">
        <v>-0.008536358</v>
      </c>
    </row>
    <row r="11" spans="1:7" ht="12.75">
      <c r="A11" t="s">
        <v>19</v>
      </c>
      <c r="B11" s="53">
        <v>3.909943</v>
      </c>
      <c r="C11" s="53">
        <v>2.272372</v>
      </c>
      <c r="D11" s="53">
        <v>2.627262</v>
      </c>
      <c r="E11" s="53">
        <v>2.223248</v>
      </c>
      <c r="F11" s="53">
        <v>14.84688</v>
      </c>
      <c r="G11" s="53">
        <v>4.260313</v>
      </c>
    </row>
    <row r="12" spans="1:7" ht="12.75">
      <c r="A12" t="s">
        <v>20</v>
      </c>
      <c r="B12" s="53">
        <v>-0.2334329</v>
      </c>
      <c r="C12" s="53">
        <v>0.052668</v>
      </c>
      <c r="D12" s="53">
        <v>-0.1687525</v>
      </c>
      <c r="E12" s="53">
        <v>-0.1682309</v>
      </c>
      <c r="F12" s="53">
        <v>-0.4048312</v>
      </c>
      <c r="G12" s="53">
        <v>-0.1562582</v>
      </c>
    </row>
    <row r="13" spans="1:7" ht="12.75">
      <c r="A13" t="s">
        <v>21</v>
      </c>
      <c r="B13" s="53">
        <v>-0.06277735</v>
      </c>
      <c r="C13" s="53">
        <v>-0.01081026</v>
      </c>
      <c r="D13" s="53">
        <v>0.02191987</v>
      </c>
      <c r="E13" s="53">
        <v>0.02622334</v>
      </c>
      <c r="F13" s="53">
        <v>-0.173083</v>
      </c>
      <c r="G13" s="53">
        <v>-0.02313917</v>
      </c>
    </row>
    <row r="14" spans="1:7" ht="12.75">
      <c r="A14" t="s">
        <v>22</v>
      </c>
      <c r="B14" s="53">
        <v>-0.01100629</v>
      </c>
      <c r="C14" s="53">
        <v>-0.05958771</v>
      </c>
      <c r="D14" s="53">
        <v>-0.09852043</v>
      </c>
      <c r="E14" s="53">
        <v>-0.0201246</v>
      </c>
      <c r="F14" s="53">
        <v>0.2200185</v>
      </c>
      <c r="G14" s="53">
        <v>-0.01513755</v>
      </c>
    </row>
    <row r="15" spans="1:7" ht="12.75">
      <c r="A15" t="s">
        <v>23</v>
      </c>
      <c r="B15" s="53">
        <v>-0.2937178</v>
      </c>
      <c r="C15" s="53">
        <v>-0.1880031</v>
      </c>
      <c r="D15" s="53">
        <v>-0.01726707</v>
      </c>
      <c r="E15" s="53">
        <v>-0.131035</v>
      </c>
      <c r="F15" s="53">
        <v>-0.3059774</v>
      </c>
      <c r="G15" s="53">
        <v>-0.1642573</v>
      </c>
    </row>
    <row r="16" spans="1:7" ht="12.75">
      <c r="A16" t="s">
        <v>24</v>
      </c>
      <c r="B16" s="53">
        <v>-0.02067591</v>
      </c>
      <c r="C16" s="53">
        <v>-0.01202847</v>
      </c>
      <c r="D16" s="53">
        <v>-0.01939566</v>
      </c>
      <c r="E16" s="53">
        <v>-0.009713914</v>
      </c>
      <c r="F16" s="53">
        <v>-0.061934</v>
      </c>
      <c r="G16" s="53">
        <v>-0.02115255</v>
      </c>
    </row>
    <row r="17" spans="1:7" ht="12.75">
      <c r="A17" t="s">
        <v>25</v>
      </c>
      <c r="B17" s="53">
        <v>-0.05170277</v>
      </c>
      <c r="C17" s="53">
        <v>-0.07319123</v>
      </c>
      <c r="D17" s="53">
        <v>-0.06034035</v>
      </c>
      <c r="E17" s="53">
        <v>-0.06383658</v>
      </c>
      <c r="F17" s="53">
        <v>-0.05931645</v>
      </c>
      <c r="G17" s="53">
        <v>-0.06288337</v>
      </c>
    </row>
    <row r="18" spans="1:7" ht="12.75">
      <c r="A18" t="s">
        <v>26</v>
      </c>
      <c r="B18" s="53">
        <v>0.03272839</v>
      </c>
      <c r="C18" s="53">
        <v>0.01684789</v>
      </c>
      <c r="D18" s="53">
        <v>0.05119819</v>
      </c>
      <c r="E18" s="53">
        <v>0.02729922</v>
      </c>
      <c r="F18" s="53">
        <v>-0.005980904</v>
      </c>
      <c r="G18" s="53">
        <v>0.02685357</v>
      </c>
    </row>
    <row r="19" spans="1:7" ht="12.75">
      <c r="A19" t="s">
        <v>27</v>
      </c>
      <c r="B19" s="53">
        <v>-0.2200526</v>
      </c>
      <c r="C19" s="53">
        <v>-0.1966986</v>
      </c>
      <c r="D19" s="53">
        <v>-0.2196672</v>
      </c>
      <c r="E19" s="53">
        <v>-0.2161654</v>
      </c>
      <c r="F19" s="53">
        <v>-0.1659749</v>
      </c>
      <c r="G19" s="53">
        <v>-0.2061919</v>
      </c>
    </row>
    <row r="20" spans="1:7" ht="12.75">
      <c r="A20" t="s">
        <v>28</v>
      </c>
      <c r="B20" s="53">
        <v>-0.005359974</v>
      </c>
      <c r="C20" s="53">
        <v>-0.001416194</v>
      </c>
      <c r="D20" s="53">
        <v>-0.004866815</v>
      </c>
      <c r="E20" s="53">
        <v>-0.0083639</v>
      </c>
      <c r="F20" s="53">
        <v>-0.008884606</v>
      </c>
      <c r="G20" s="53">
        <v>-0.005484541</v>
      </c>
    </row>
    <row r="21" spans="1:7" ht="12.75">
      <c r="A21" t="s">
        <v>29</v>
      </c>
      <c r="B21" s="53">
        <v>-44.02756</v>
      </c>
      <c r="C21" s="53">
        <v>114.312</v>
      </c>
      <c r="D21" s="53">
        <v>10.01658</v>
      </c>
      <c r="E21" s="53">
        <v>-85.79911</v>
      </c>
      <c r="F21" s="53">
        <v>-21.56217</v>
      </c>
      <c r="G21" s="53">
        <v>0.001921534</v>
      </c>
    </row>
    <row r="22" spans="1:7" ht="12.75">
      <c r="A22" t="s">
        <v>30</v>
      </c>
      <c r="B22" s="53">
        <v>111.8119</v>
      </c>
      <c r="C22" s="53">
        <v>57.71346</v>
      </c>
      <c r="D22" s="53">
        <v>-8.182286</v>
      </c>
      <c r="E22" s="53">
        <v>-57.20106</v>
      </c>
      <c r="F22" s="53">
        <v>-109.6121</v>
      </c>
      <c r="G22" s="53">
        <v>0</v>
      </c>
    </row>
    <row r="23" spans="1:7" ht="12.75">
      <c r="A23" t="s">
        <v>31</v>
      </c>
      <c r="B23" s="53">
        <v>3.356323</v>
      </c>
      <c r="C23" s="53">
        <v>2.115664</v>
      </c>
      <c r="D23" s="53">
        <v>1.469394</v>
      </c>
      <c r="E23" s="53">
        <v>0.6555168</v>
      </c>
      <c r="F23" s="53">
        <v>7.131785</v>
      </c>
      <c r="G23" s="53">
        <v>2.457316</v>
      </c>
    </row>
    <row r="24" spans="1:7" ht="12.75">
      <c r="A24" t="s">
        <v>32</v>
      </c>
      <c r="B24" s="53">
        <v>0.3675912</v>
      </c>
      <c r="C24" s="53">
        <v>-1.846019</v>
      </c>
      <c r="D24" s="53">
        <v>-4.342865</v>
      </c>
      <c r="E24" s="53">
        <v>-5.9048</v>
      </c>
      <c r="F24" s="53">
        <v>0.2961739</v>
      </c>
      <c r="G24" s="53">
        <v>-2.817594</v>
      </c>
    </row>
    <row r="25" spans="1:7" ht="12.75">
      <c r="A25" t="s">
        <v>33</v>
      </c>
      <c r="B25" s="53">
        <v>0.7680617</v>
      </c>
      <c r="C25" s="53">
        <v>1.337343</v>
      </c>
      <c r="D25" s="53">
        <v>0.2309997</v>
      </c>
      <c r="E25" s="53">
        <v>0.5911644</v>
      </c>
      <c r="F25" s="53">
        <v>-0.8100072</v>
      </c>
      <c r="G25" s="53">
        <v>0.5226687</v>
      </c>
    </row>
    <row r="26" spans="1:7" ht="12.75">
      <c r="A26" t="s">
        <v>34</v>
      </c>
      <c r="B26" s="53">
        <v>1.096107</v>
      </c>
      <c r="C26" s="53">
        <v>0.9422312</v>
      </c>
      <c r="D26" s="53">
        <v>0.6247898</v>
      </c>
      <c r="E26" s="53">
        <v>0.3800402</v>
      </c>
      <c r="F26" s="53">
        <v>1.307445</v>
      </c>
      <c r="G26" s="53">
        <v>0.8018926</v>
      </c>
    </row>
    <row r="27" spans="1:7" ht="12.75">
      <c r="A27" t="s">
        <v>35</v>
      </c>
      <c r="B27" s="53">
        <v>-0.09287297</v>
      </c>
      <c r="C27" s="53">
        <v>0.3552543</v>
      </c>
      <c r="D27" s="53">
        <v>0.4843602</v>
      </c>
      <c r="E27" s="53">
        <v>0.3464231</v>
      </c>
      <c r="F27" s="53">
        <v>0.2728034</v>
      </c>
      <c r="G27" s="53">
        <v>0.3083071</v>
      </c>
    </row>
    <row r="28" spans="1:7" ht="12.75">
      <c r="A28" t="s">
        <v>36</v>
      </c>
      <c r="B28" s="53">
        <v>0.1693579</v>
      </c>
      <c r="C28" s="53">
        <v>-0.6885477</v>
      </c>
      <c r="D28" s="53">
        <v>-0.6067693</v>
      </c>
      <c r="E28" s="53">
        <v>-0.6548432</v>
      </c>
      <c r="F28" s="53">
        <v>0.07498215</v>
      </c>
      <c r="G28" s="53">
        <v>-0.4347159</v>
      </c>
    </row>
    <row r="29" spans="1:7" ht="12.75">
      <c r="A29" t="s">
        <v>37</v>
      </c>
      <c r="B29" s="53">
        <v>0.1544067</v>
      </c>
      <c r="C29" s="53">
        <v>0.0361424</v>
      </c>
      <c r="D29" s="53">
        <v>0.04947214</v>
      </c>
      <c r="E29" s="53">
        <v>0.1805342</v>
      </c>
      <c r="F29" s="53">
        <v>0.036155</v>
      </c>
      <c r="G29" s="53">
        <v>0.0912258</v>
      </c>
    </row>
    <row r="30" spans="1:7" ht="12.75">
      <c r="A30" t="s">
        <v>38</v>
      </c>
      <c r="B30" s="53">
        <v>0.1127368</v>
      </c>
      <c r="C30" s="53">
        <v>-0.01467539</v>
      </c>
      <c r="D30" s="53">
        <v>0.07210445</v>
      </c>
      <c r="E30" s="53">
        <v>-0.04170477</v>
      </c>
      <c r="F30" s="53">
        <v>0.2652776</v>
      </c>
      <c r="G30" s="53">
        <v>0.05546428</v>
      </c>
    </row>
    <row r="31" spans="1:7" ht="12.75">
      <c r="A31" t="s">
        <v>39</v>
      </c>
      <c r="B31" s="53">
        <v>-0.02068257</v>
      </c>
      <c r="C31" s="53">
        <v>-0.001498674</v>
      </c>
      <c r="D31" s="53">
        <v>-0.002444202</v>
      </c>
      <c r="E31" s="53">
        <v>-0.004063366</v>
      </c>
      <c r="F31" s="53">
        <v>0.0150888</v>
      </c>
      <c r="G31" s="53">
        <v>-0.002911336</v>
      </c>
    </row>
    <row r="32" spans="1:7" ht="12.75">
      <c r="A32" t="s">
        <v>40</v>
      </c>
      <c r="B32" s="53">
        <v>0.03435868</v>
      </c>
      <c r="C32" s="53">
        <v>-0.05941472</v>
      </c>
      <c r="D32" s="53">
        <v>-0.02422686</v>
      </c>
      <c r="E32" s="53">
        <v>-0.01009589</v>
      </c>
      <c r="F32" s="53">
        <v>0.02809002</v>
      </c>
      <c r="G32" s="53">
        <v>-0.0138399</v>
      </c>
    </row>
    <row r="33" spans="1:7" ht="12.75">
      <c r="A33" t="s">
        <v>41</v>
      </c>
      <c r="B33" s="53">
        <v>0.1551693</v>
      </c>
      <c r="C33" s="53">
        <v>0.1148268</v>
      </c>
      <c r="D33" s="53">
        <v>0.1692367</v>
      </c>
      <c r="E33" s="53">
        <v>0.1842465</v>
      </c>
      <c r="F33" s="53">
        <v>0.1305875</v>
      </c>
      <c r="G33" s="53">
        <v>0.1525762</v>
      </c>
    </row>
    <row r="34" spans="1:7" ht="12.75">
      <c r="A34" t="s">
        <v>42</v>
      </c>
      <c r="B34" s="53">
        <v>-0.01198393</v>
      </c>
      <c r="C34" s="53">
        <v>-0.01478456</v>
      </c>
      <c r="D34" s="53">
        <v>0.0009792485</v>
      </c>
      <c r="E34" s="53">
        <v>0.0003648076</v>
      </c>
      <c r="F34" s="53">
        <v>-0.01949894</v>
      </c>
      <c r="G34" s="53">
        <v>-0.007610547</v>
      </c>
    </row>
    <row r="35" spans="1:7" ht="12.75">
      <c r="A35" t="s">
        <v>43</v>
      </c>
      <c r="B35" s="53">
        <v>-0.01097098</v>
      </c>
      <c r="C35" s="53">
        <v>-0.005144854</v>
      </c>
      <c r="D35" s="53">
        <v>-0.01037978</v>
      </c>
      <c r="E35" s="53">
        <v>-0.005093906</v>
      </c>
      <c r="F35" s="53">
        <v>-0.0008324383</v>
      </c>
      <c r="G35" s="53">
        <v>-0.006661556</v>
      </c>
    </row>
    <row r="36" spans="1:6" ht="12.75">
      <c r="A36" t="s">
        <v>44</v>
      </c>
      <c r="B36" s="53">
        <v>19.50073</v>
      </c>
      <c r="C36" s="53">
        <v>19.50073</v>
      </c>
      <c r="D36" s="53">
        <v>19.51294</v>
      </c>
      <c r="E36" s="53">
        <v>19.51599</v>
      </c>
      <c r="F36" s="53">
        <v>19.5282</v>
      </c>
    </row>
    <row r="37" spans="1:6" ht="12.75">
      <c r="A37" t="s">
        <v>45</v>
      </c>
      <c r="B37" s="53">
        <v>-0.2975464</v>
      </c>
      <c r="C37" s="53">
        <v>-0.231425</v>
      </c>
      <c r="D37" s="53">
        <v>-0.1948039</v>
      </c>
      <c r="E37" s="53">
        <v>-0.1673381</v>
      </c>
      <c r="F37" s="53">
        <v>-0.1454671</v>
      </c>
    </row>
    <row r="38" spans="1:7" ht="12.75">
      <c r="A38" t="s">
        <v>55</v>
      </c>
      <c r="B38" s="53">
        <v>4.308626E-05</v>
      </c>
      <c r="C38" s="53">
        <v>-4.3861E-05</v>
      </c>
      <c r="D38" s="53">
        <v>6.954653E-05</v>
      </c>
      <c r="E38" s="53">
        <v>-4.490935E-05</v>
      </c>
      <c r="F38" s="53">
        <v>-1.523801E-05</v>
      </c>
      <c r="G38" s="53">
        <v>0.0002858217</v>
      </c>
    </row>
    <row r="39" spans="1:7" ht="12.75">
      <c r="A39" t="s">
        <v>56</v>
      </c>
      <c r="B39" s="53">
        <v>7.43651E-05</v>
      </c>
      <c r="C39" s="53">
        <v>-0.0001940773</v>
      </c>
      <c r="D39" s="53">
        <v>-1.697128E-05</v>
      </c>
      <c r="E39" s="53">
        <v>0.0001456016</v>
      </c>
      <c r="F39" s="53">
        <v>3.648866E-05</v>
      </c>
      <c r="G39" s="53">
        <v>0.001286953</v>
      </c>
    </row>
    <row r="40" spans="2:7" ht="12.75">
      <c r="B40" t="s">
        <v>46</v>
      </c>
      <c r="C40">
        <v>-0.003764</v>
      </c>
      <c r="D40" t="s">
        <v>47</v>
      </c>
      <c r="E40">
        <v>3.116698</v>
      </c>
      <c r="F40" t="s">
        <v>48</v>
      </c>
      <c r="G40">
        <v>55.184289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4.308626527089304E-05</v>
      </c>
      <c r="C50">
        <f>-0.017/(C7*C7+C22*C22)*(C21*C22+C6*C7)</f>
        <v>-4.3860994035664806E-05</v>
      </c>
      <c r="D50">
        <f>-0.017/(D7*D7+D22*D22)*(D21*D22+D6*D7)</f>
        <v>6.954652138753144E-05</v>
      </c>
      <c r="E50">
        <f>-0.017/(E7*E7+E22*E22)*(E21*E22+E6*E7)</f>
        <v>-4.490935159005118E-05</v>
      </c>
      <c r="F50">
        <f>-0.017/(F7*F7+F22*F22)*(F21*F22+F6*F7)</f>
        <v>-1.5238013786043693E-05</v>
      </c>
      <c r="G50">
        <f>(B50*B$4+C50*C$4+D50*D$4+E50*E$4+F50*F$4)/SUM(B$4:F$4)</f>
        <v>-4.228683972241276E-07</v>
      </c>
    </row>
    <row r="51" spans="1:7" ht="12.75">
      <c r="A51" t="s">
        <v>59</v>
      </c>
      <c r="B51">
        <f>-0.017/(B7*B7+B22*B22)*(B21*B7-B6*B22)</f>
        <v>7.436509628161575E-05</v>
      </c>
      <c r="C51">
        <f>-0.017/(C7*C7+C22*C22)*(C21*C7-C6*C22)</f>
        <v>-0.0001940772630275163</v>
      </c>
      <c r="D51">
        <f>-0.017/(D7*D7+D22*D22)*(D21*D7-D6*D22)</f>
        <v>-1.697128104717021E-05</v>
      </c>
      <c r="E51">
        <f>-0.017/(E7*E7+E22*E22)*(E21*E7-E6*E22)</f>
        <v>0.00014560160074851366</v>
      </c>
      <c r="F51">
        <f>-0.017/(F7*F7+F22*F22)*(F21*F7-F6*F22)</f>
        <v>3.648866193090828E-05</v>
      </c>
      <c r="G51">
        <f>(B51*B$4+C51*C$4+D51*D$4+E51*E$4+F51*F$4)/SUM(B$4:F$4)</f>
        <v>-8.106319511183589E-08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9999.958438337304</v>
      </c>
      <c r="C62">
        <f>C7+(2/0.017)*(C8*C50-C23*C51)</f>
        <v>10000.050083608436</v>
      </c>
      <c r="D62">
        <f>D7+(2/0.017)*(D8*D50-D23*D51)</f>
        <v>9999.985235280954</v>
      </c>
      <c r="E62">
        <f>E7+(2/0.017)*(E8*E50-E23*E51)</f>
        <v>10000.007805094747</v>
      </c>
      <c r="F62">
        <f>F7+(2/0.017)*(F8*F50-F23*F51)</f>
        <v>9999.97752429975</v>
      </c>
    </row>
    <row r="63" spans="1:6" ht="12.75">
      <c r="A63" t="s">
        <v>67</v>
      </c>
      <c r="B63">
        <f>B8+(3/0.017)*(B9*B50-B24*B51)</f>
        <v>-2.410519054582277</v>
      </c>
      <c r="C63">
        <f>C8+(3/0.017)*(C9*C50-C24*C51)</f>
        <v>-0.4018995636416789</v>
      </c>
      <c r="D63">
        <f>D8+(3/0.017)*(D9*D50-D24*D51)</f>
        <v>-2.178726388263837</v>
      </c>
      <c r="E63">
        <f>E8+(3/0.017)*(E9*E50-E24*E51)</f>
        <v>-3.4545356014257798</v>
      </c>
      <c r="F63">
        <f>F8+(3/0.017)*(F9*F50-F24*F51)</f>
        <v>-4.536973542295553</v>
      </c>
    </row>
    <row r="64" spans="1:6" ht="12.75">
      <c r="A64" t="s">
        <v>68</v>
      </c>
      <c r="B64">
        <f>B9+(4/0.017)*(B10*B50-B25*B51)</f>
        <v>0.07893499153787481</v>
      </c>
      <c r="C64">
        <f>C9+(4/0.017)*(C10*C50-C25*C51)</f>
        <v>-0.6789482373129434</v>
      </c>
      <c r="D64">
        <f>D9+(4/0.017)*(D10*D50-D25*D51)</f>
        <v>-0.2184268834188238</v>
      </c>
      <c r="E64">
        <f>E9+(4/0.017)*(E10*E50-E25*E51)</f>
        <v>0.44095368716817496</v>
      </c>
      <c r="F64">
        <f>F9+(4/0.017)*(F10*F50-F25*F51)</f>
        <v>-1.9564222123279709</v>
      </c>
    </row>
    <row r="65" spans="1:6" ht="12.75">
      <c r="A65" t="s">
        <v>69</v>
      </c>
      <c r="B65">
        <f>B10+(5/0.017)*(B11*B50-B26*B51)</f>
        <v>0.5759720349123878</v>
      </c>
      <c r="C65">
        <f>C10+(5/0.017)*(C11*C50-C26*C51)</f>
        <v>-0.6958313477363763</v>
      </c>
      <c r="D65">
        <f>D10+(5/0.017)*(D11*D50-D26*D51)</f>
        <v>-0.4124501540691606</v>
      </c>
      <c r="E65">
        <f>E10+(5/0.017)*(E11*E50-E26*E51)</f>
        <v>0.7156124918903931</v>
      </c>
      <c r="F65">
        <f>F10+(5/0.017)*(F11*F50-F26*F51)</f>
        <v>0.030038570377060952</v>
      </c>
    </row>
    <row r="66" spans="1:6" ht="12.75">
      <c r="A66" t="s">
        <v>70</v>
      </c>
      <c r="B66">
        <f>B11+(6/0.017)*(B12*B50-B27*B51)</f>
        <v>3.908830796060114</v>
      </c>
      <c r="C66">
        <f>C11+(6/0.017)*(C12*C50-C27*C51)</f>
        <v>2.2958908393137243</v>
      </c>
      <c r="D66">
        <f>D11+(6/0.017)*(D12*D50-D27*D51)</f>
        <v>2.626021081317111</v>
      </c>
      <c r="E66">
        <f>E11+(6/0.017)*(E12*E50-E27*E51)</f>
        <v>2.208112252731817</v>
      </c>
      <c r="F66">
        <f>F11+(6/0.017)*(F12*F50-F27*F51)</f>
        <v>14.845543973777795</v>
      </c>
    </row>
    <row r="67" spans="1:6" ht="12.75">
      <c r="A67" t="s">
        <v>71</v>
      </c>
      <c r="B67">
        <f>B12+(7/0.017)*(B13*B50-B28*B51)</f>
        <v>-0.23973255333309362</v>
      </c>
      <c r="C67">
        <f>C12+(7/0.017)*(C13*C50-C28*C51)</f>
        <v>-0.0021614782537383234</v>
      </c>
      <c r="D67">
        <f>D12+(7/0.017)*(D13*D50-D28*D51)</f>
        <v>-0.17236499478195852</v>
      </c>
      <c r="E67">
        <f>E12+(7/0.017)*(E13*E50-E28*E51)</f>
        <v>-0.12945561677979556</v>
      </c>
      <c r="F67">
        <f>F12+(7/0.017)*(F13*F50-F28*F51)</f>
        <v>-0.40487178236908883</v>
      </c>
    </row>
    <row r="68" spans="1:6" ht="12.75">
      <c r="A68" t="s">
        <v>72</v>
      </c>
      <c r="B68">
        <f>B13+(8/0.017)*(B14*B50-B29*B51)</f>
        <v>-0.06840402719652466</v>
      </c>
      <c r="C68">
        <f>C13+(8/0.017)*(C14*C50-C29*C51)</f>
        <v>-0.006279439169809588</v>
      </c>
      <c r="D68">
        <f>D13+(8/0.017)*(D14*D50-D29*D51)</f>
        <v>0.019090624070513488</v>
      </c>
      <c r="E68">
        <f>E13+(8/0.017)*(E14*E50-E29*E51)</f>
        <v>0.014278734930426746</v>
      </c>
      <c r="F68">
        <f>F13+(8/0.017)*(F14*F50-F29*F51)</f>
        <v>-0.1752815376509631</v>
      </c>
    </row>
    <row r="69" spans="1:6" ht="12.75">
      <c r="A69" t="s">
        <v>73</v>
      </c>
      <c r="B69">
        <f>B14+(9/0.017)*(B15*B50-B30*B51)</f>
        <v>-0.022144523781681136</v>
      </c>
      <c r="C69">
        <f>C14+(9/0.017)*(C15*C50-C30*C51)</f>
        <v>-0.05673002824091024</v>
      </c>
      <c r="D69">
        <f>D14+(9/0.017)*(D15*D50-D30*D51)</f>
        <v>-0.09850833811212827</v>
      </c>
      <c r="E69">
        <f>E14+(9/0.017)*(E15*E50-E30*E51)</f>
        <v>-0.013794435093643616</v>
      </c>
      <c r="F69">
        <f>F14+(9/0.017)*(F15*F50-F30*F51)</f>
        <v>0.21736236873979858</v>
      </c>
    </row>
    <row r="70" spans="1:6" ht="12.75">
      <c r="A70" t="s">
        <v>74</v>
      </c>
      <c r="B70">
        <f>B15+(10/0.017)*(B16*B50-B31*B51)</f>
        <v>-0.2933370861373975</v>
      </c>
      <c r="C70">
        <f>C15+(10/0.017)*(C16*C50-C31*C51)</f>
        <v>-0.18786385170421313</v>
      </c>
      <c r="D70">
        <f>D15+(10/0.017)*(D16*D50-D31*D51)</f>
        <v>-0.018084941718878436</v>
      </c>
      <c r="E70">
        <f>E15+(10/0.017)*(E16*E50-E31*E51)</f>
        <v>-0.13043036578048905</v>
      </c>
      <c r="F70">
        <f>F15+(10/0.017)*(F16*F50-F31*F51)</f>
        <v>-0.30574611704489313</v>
      </c>
    </row>
    <row r="71" spans="1:6" ht="12.75">
      <c r="A71" t="s">
        <v>75</v>
      </c>
      <c r="B71">
        <f>B16+(11/0.017)*(B17*B50-B32*B51)</f>
        <v>-0.02377064081808595</v>
      </c>
      <c r="C71">
        <f>C16+(11/0.017)*(C17*C50-C32*C51)</f>
        <v>-0.017412521030893288</v>
      </c>
      <c r="D71">
        <f>D16+(11/0.017)*(D17*D50-D32*D51)</f>
        <v>-0.0223770626593719</v>
      </c>
      <c r="E71">
        <f>E16+(11/0.017)*(E17*E50-E32*E51)</f>
        <v>-0.0069077252490834865</v>
      </c>
      <c r="F71">
        <f>F16+(11/0.017)*(F17*F50-F32*F51)</f>
        <v>-0.06201236035095919</v>
      </c>
    </row>
    <row r="72" spans="1:6" ht="12.75">
      <c r="A72" t="s">
        <v>76</v>
      </c>
      <c r="B72">
        <f>B17+(12/0.017)*(B18*B50-B33*B51)</f>
        <v>-0.05885267765248589</v>
      </c>
      <c r="C72">
        <f>C17+(12/0.017)*(C18*C50-C33*C51)</f>
        <v>-0.05798207291994978</v>
      </c>
      <c r="D72">
        <f>D17+(12/0.017)*(D18*D50-D33*D51)</f>
        <v>-0.05579953615409398</v>
      </c>
      <c r="E72">
        <f>E17+(12/0.017)*(E18*E50-E33*E51)</f>
        <v>-0.08363839807159425</v>
      </c>
      <c r="F72">
        <f>F17+(12/0.017)*(F18*F50-F33*F51)</f>
        <v>-0.06261562132397469</v>
      </c>
    </row>
    <row r="73" spans="1:6" ht="12.75">
      <c r="A73" t="s">
        <v>77</v>
      </c>
      <c r="B73">
        <f>B18+(13/0.017)*(B19*B50-B34*B51)</f>
        <v>0.026159521667336566</v>
      </c>
      <c r="C73">
        <f>C18+(13/0.017)*(C19*C50-C34*C51)</f>
        <v>0.021251104080014575</v>
      </c>
      <c r="D73">
        <f>D18+(13/0.017)*(D19*D50-D34*D51)</f>
        <v>0.03952841842478834</v>
      </c>
      <c r="E73">
        <f>E18+(13/0.017)*(E19*E50-E34*E51)</f>
        <v>0.034682249878577924</v>
      </c>
      <c r="F73">
        <f>F18+(13/0.017)*(F19*F50-F34*F51)</f>
        <v>-0.0035027843192877803</v>
      </c>
    </row>
    <row r="74" spans="1:6" ht="12.75">
      <c r="A74" t="s">
        <v>78</v>
      </c>
      <c r="B74">
        <f>B19+(14/0.017)*(B20*B50-B35*B51)</f>
        <v>-0.21957090387567502</v>
      </c>
      <c r="C74">
        <f>C19+(14/0.017)*(C20*C50-C35*C51)</f>
        <v>-0.19746973935821904</v>
      </c>
      <c r="D74">
        <f>D19+(14/0.017)*(D20*D50-D35*D51)</f>
        <v>-0.22009101147288485</v>
      </c>
      <c r="E74">
        <f>E19+(14/0.017)*(E20*E50-E35*E51)</f>
        <v>-0.21524527207600172</v>
      </c>
      <c r="F74">
        <f>F19+(14/0.017)*(F20*F50-F35*F51)</f>
        <v>-0.16583839315777293</v>
      </c>
    </row>
    <row r="75" spans="1:6" ht="12.75">
      <c r="A75" t="s">
        <v>79</v>
      </c>
      <c r="B75" s="53">
        <f>B20</f>
        <v>-0.005359974</v>
      </c>
      <c r="C75" s="53">
        <f>C20</f>
        <v>-0.001416194</v>
      </c>
      <c r="D75" s="53">
        <f>D20</f>
        <v>-0.004866815</v>
      </c>
      <c r="E75" s="53">
        <f>E20</f>
        <v>-0.0083639</v>
      </c>
      <c r="F75" s="53">
        <f>F20</f>
        <v>-0.008884606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111.8078603061</v>
      </c>
      <c r="C82">
        <f>C22+(2/0.017)*(C8*C51+C23*C50)</f>
        <v>57.71040786861162</v>
      </c>
      <c r="D82">
        <f>D22+(2/0.017)*(D8*D51+D23*D50)</f>
        <v>-8.165944565570703</v>
      </c>
      <c r="E82">
        <f>E22+(2/0.017)*(E8*E51+E23*E50)</f>
        <v>-57.26623341040001</v>
      </c>
      <c r="F82">
        <f>F22+(2/0.017)*(F8*F51+F23*F50)</f>
        <v>-109.64437592375339</v>
      </c>
    </row>
    <row r="83" spans="1:6" ht="12.75">
      <c r="A83" t="s">
        <v>82</v>
      </c>
      <c r="B83">
        <f>B23+(3/0.017)*(B9*B51+B24*B50)</f>
        <v>3.360256989008209</v>
      </c>
      <c r="C83">
        <f>C23+(3/0.017)*(C9*C51+C24*C50)</f>
        <v>2.1555519411917357</v>
      </c>
      <c r="D83">
        <f>D23+(3/0.017)*(D9*D51+D24*D50)</f>
        <v>1.4167283207056025</v>
      </c>
      <c r="E83">
        <f>E23+(3/0.017)*(E9*E51+E24*E50)</f>
        <v>0.7143705137260826</v>
      </c>
      <c r="F83">
        <f>F23+(3/0.017)*(F9*F51+F24*F50)</f>
        <v>7.118348597252635</v>
      </c>
    </row>
    <row r="84" spans="1:6" ht="12.75">
      <c r="A84" t="s">
        <v>83</v>
      </c>
      <c r="B84">
        <f>B24+(4/0.017)*(B10*B51+B25*B50)</f>
        <v>0.38500844425983366</v>
      </c>
      <c r="C84">
        <f>C24+(4/0.017)*(C10*C51+C25*C50)</f>
        <v>-1.826927971130101</v>
      </c>
      <c r="D84">
        <f>D24+(4/0.017)*(D10*D51+D25*D50)</f>
        <v>-4.337210881832786</v>
      </c>
      <c r="E84">
        <f>E24+(4/0.017)*(E10*E51+E25*E50)</f>
        <v>-5.884966846181617</v>
      </c>
      <c r="F84">
        <f>F24+(4/0.017)*(F10*F51+F25*F50)</f>
        <v>0.30002776417015786</v>
      </c>
    </row>
    <row r="85" spans="1:6" ht="12.75">
      <c r="A85" t="s">
        <v>84</v>
      </c>
      <c r="B85">
        <f>B25+(5/0.017)*(B11*B51+B26*B50)</f>
        <v>0.867470654299386</v>
      </c>
      <c r="C85">
        <f>C25+(5/0.017)*(C11*C51+C26*C50)</f>
        <v>1.1954774307694762</v>
      </c>
      <c r="D85">
        <f>D25+(5/0.017)*(D11*D51+D26*D50)</f>
        <v>0.23066556923584147</v>
      </c>
      <c r="E85">
        <f>E25+(5/0.017)*(E11*E51+E26*E50)</f>
        <v>0.6813529613825818</v>
      </c>
      <c r="F85">
        <f>F25+(5/0.017)*(F11*F51+F26*F50)</f>
        <v>-0.6565307529075678</v>
      </c>
    </row>
    <row r="86" spans="1:6" ht="12.75">
      <c r="A86" t="s">
        <v>85</v>
      </c>
      <c r="B86">
        <f>B26+(6/0.017)*(B12*B51+B27*B50)</f>
        <v>1.0885678907626897</v>
      </c>
      <c r="C86">
        <f>C26+(6/0.017)*(C12*C51+C27*C50)</f>
        <v>0.9331240936390903</v>
      </c>
      <c r="D86">
        <f>D26+(6/0.017)*(D12*D51+D27*D50)</f>
        <v>0.6376896281576994</v>
      </c>
      <c r="E86">
        <f>E26+(6/0.017)*(E12*E51+E27*E50)</f>
        <v>0.36590408524746637</v>
      </c>
      <c r="F86">
        <f>F26+(6/0.017)*(F12*F51+F27*F50)</f>
        <v>1.3007642714943657</v>
      </c>
    </row>
    <row r="87" spans="1:6" ht="12.75">
      <c r="A87" t="s">
        <v>86</v>
      </c>
      <c r="B87">
        <f>B27+(7/0.017)*(B13*B51+B28*B50)</f>
        <v>-0.09179062352373725</v>
      </c>
      <c r="C87">
        <f>C27+(7/0.017)*(C13*C51+C28*C50)</f>
        <v>0.3685536462149827</v>
      </c>
      <c r="D87">
        <f>D27+(7/0.017)*(D13*D51+D28*D50)</f>
        <v>0.46683108725775035</v>
      </c>
      <c r="E87">
        <f>E27+(7/0.017)*(E13*E51+E28*E50)</f>
        <v>0.36010470038252274</v>
      </c>
      <c r="F87">
        <f>F27+(7/0.017)*(F13*F51+F28*F50)</f>
        <v>0.26973239866124926</v>
      </c>
    </row>
    <row r="88" spans="1:6" ht="12.75">
      <c r="A88" t="s">
        <v>87</v>
      </c>
      <c r="B88">
        <f>B28+(8/0.017)*(B14*B51+B29*B50)</f>
        <v>0.1721034643389411</v>
      </c>
      <c r="C88">
        <f>C28+(8/0.017)*(C14*C51+C29*C50)</f>
        <v>-0.6838515220818622</v>
      </c>
      <c r="D88">
        <f>D28+(8/0.017)*(D14*D51+D29*D50)</f>
        <v>-0.6043633549886988</v>
      </c>
      <c r="E88">
        <f>E28+(8/0.017)*(E14*E51+E29*E50)</f>
        <v>-0.6600374813347069</v>
      </c>
      <c r="F88">
        <f>F28+(8/0.017)*(F14*F51+F29*F50)</f>
        <v>0.07850085601252288</v>
      </c>
    </row>
    <row r="89" spans="1:6" ht="12.75">
      <c r="A89" t="s">
        <v>88</v>
      </c>
      <c r="B89">
        <f>B29+(9/0.017)*(B15*B51+B30*B50)</f>
        <v>0.1454146703968062</v>
      </c>
      <c r="C89">
        <f>C29+(9/0.017)*(C15*C51+C30*C50)</f>
        <v>0.05579988461985562</v>
      </c>
      <c r="D89">
        <f>D29+(9/0.017)*(D15*D51+D30*D50)</f>
        <v>0.05228207657335477</v>
      </c>
      <c r="E89">
        <f>E29+(9/0.017)*(E15*E51+E30*E50)</f>
        <v>0.1714251562249104</v>
      </c>
      <c r="F89">
        <f>F29+(9/0.017)*(F15*F51+F30*F50)</f>
        <v>0.028104230194279888</v>
      </c>
    </row>
    <row r="90" spans="1:6" ht="12.75">
      <c r="A90" t="s">
        <v>89</v>
      </c>
      <c r="B90">
        <f>B30+(10/0.017)*(B16*B51+B31*B50)</f>
        <v>0.11130815250860951</v>
      </c>
      <c r="C90">
        <f>C30+(10/0.017)*(C16*C51+C31*C50)</f>
        <v>-0.013263515960362356</v>
      </c>
      <c r="D90">
        <f>D30+(10/0.017)*(D16*D51+D31*D50)</f>
        <v>0.07219808732369819</v>
      </c>
      <c r="E90">
        <f>E30+(10/0.017)*(E16*E51+E31*E50)</f>
        <v>-0.04242940429152961</v>
      </c>
      <c r="F90">
        <f>F30+(10/0.017)*(F16*F51+F31*F50)</f>
        <v>0.26381300462915075</v>
      </c>
    </row>
    <row r="91" spans="1:6" ht="12.75">
      <c r="A91" t="s">
        <v>90</v>
      </c>
      <c r="B91">
        <f>B31+(11/0.017)*(B17*B51+B32*B50)</f>
        <v>-0.022212536879448446</v>
      </c>
      <c r="C91">
        <f>C31+(11/0.017)*(C17*C51+C32*C50)</f>
        <v>0.009378865119485264</v>
      </c>
      <c r="D91">
        <f>D31+(11/0.017)*(D17*D51+D32*D50)</f>
        <v>-0.0028718048698170144</v>
      </c>
      <c r="E91">
        <f>E31+(11/0.017)*(E17*E51+E32*E50)</f>
        <v>-0.00978421258632628</v>
      </c>
      <c r="F91">
        <f>F31+(11/0.017)*(F17*F51+F32*F50)</f>
        <v>0.013411355645116438</v>
      </c>
    </row>
    <row r="92" spans="1:6" ht="12.75">
      <c r="A92" t="s">
        <v>91</v>
      </c>
      <c r="B92">
        <f>B32+(12/0.017)*(B18*B51+B33*B50)</f>
        <v>0.04079598505542898</v>
      </c>
      <c r="C92">
        <f>C32+(12/0.017)*(C18*C51+C33*C50)</f>
        <v>-0.06527792703688692</v>
      </c>
      <c r="D92">
        <f>D32+(12/0.017)*(D18*D51+D33*D50)</f>
        <v>-0.01653208947917024</v>
      </c>
      <c r="E92">
        <f>E32+(12/0.017)*(E18*E51+E33*E50)</f>
        <v>-0.013130888152859194</v>
      </c>
      <c r="F92">
        <f>F32+(12/0.017)*(F18*F51+F33*F50)</f>
        <v>0.02653134048749492</v>
      </c>
    </row>
    <row r="93" spans="1:6" ht="12.75">
      <c r="A93" t="s">
        <v>92</v>
      </c>
      <c r="B93">
        <f>B33+(13/0.017)*(B19*B51+B34*B50)</f>
        <v>0.14226062456183294</v>
      </c>
      <c r="C93">
        <f>C33+(13/0.017)*(C19*C51+C34*C50)</f>
        <v>0.14451512285618906</v>
      </c>
      <c r="D93">
        <f>D33+(13/0.017)*(D19*D51+D34*D50)</f>
        <v>0.17213962838190122</v>
      </c>
      <c r="E93">
        <f>E33+(13/0.017)*(E19*E51+E34*E50)</f>
        <v>0.16016559705824823</v>
      </c>
      <c r="F93">
        <f>F33+(13/0.017)*(F19*F51+F34*F50)</f>
        <v>0.12618350001873058</v>
      </c>
    </row>
    <row r="94" spans="1:6" ht="12.75">
      <c r="A94" t="s">
        <v>93</v>
      </c>
      <c r="B94">
        <f>B34+(14/0.017)*(B20*B51+B35*B50)</f>
        <v>-0.012701465854114156</v>
      </c>
      <c r="C94">
        <f>C34+(14/0.017)*(C20*C51+C35*C50)</f>
        <v>-0.014372375733845824</v>
      </c>
      <c r="D94">
        <f>D34+(14/0.017)*(D20*D51+D35*D50)</f>
        <v>0.00045278137691905746</v>
      </c>
      <c r="E94">
        <f>E34+(14/0.017)*(E20*E51+E35*E50)</f>
        <v>-0.00044969034010103006</v>
      </c>
      <c r="F94">
        <f>F34+(14/0.017)*(F20*F51+F35*F50)</f>
        <v>-0.019755471617532144</v>
      </c>
    </row>
    <row r="95" spans="1:6" ht="12.75">
      <c r="A95" t="s">
        <v>94</v>
      </c>
      <c r="B95" s="53">
        <f>B35</f>
        <v>-0.01097098</v>
      </c>
      <c r="C95" s="53">
        <f>C35</f>
        <v>-0.005144854</v>
      </c>
      <c r="D95" s="53">
        <f>D35</f>
        <v>-0.01037978</v>
      </c>
      <c r="E95" s="53">
        <f>E35</f>
        <v>-0.005093906</v>
      </c>
      <c r="F95" s="53">
        <f>F35</f>
        <v>-0.0008324383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-2.410529073141903</v>
      </c>
      <c r="C103">
        <f>C63*10000/C62</f>
        <v>-0.40189755079372236</v>
      </c>
      <c r="D103">
        <f>D63*10000/D62</f>
        <v>-2.1787296050968865</v>
      </c>
      <c r="E103">
        <f>E63*10000/E62</f>
        <v>-3.454532905130117</v>
      </c>
      <c r="F103">
        <f>F63*10000/F62</f>
        <v>-4.53698373948421</v>
      </c>
      <c r="G103">
        <f>AVERAGE(C103:E103)</f>
        <v>-2.011720020340242</v>
      </c>
      <c r="H103">
        <f>STDEV(C103:E103)</f>
        <v>1.5331551789321793</v>
      </c>
      <c r="I103">
        <f>(B103*B4+C103*C4+D103*D4+E103*E4+F103*F4)/SUM(B4:F4)</f>
        <v>-2.4066080570732784</v>
      </c>
      <c r="K103">
        <f>(LN(H103)+LN(H123))/2-LN(K114*K115^3)</f>
        <v>-3.8286788799024745</v>
      </c>
    </row>
    <row r="104" spans="1:11" ht="12.75">
      <c r="A104" t="s">
        <v>68</v>
      </c>
      <c r="B104">
        <f>B64*10000/B62</f>
        <v>0.07893531960618763</v>
      </c>
      <c r="C104">
        <f>C64*10000/C62</f>
        <v>-0.6789448369122072</v>
      </c>
      <c r="D104">
        <f>D64*10000/D62</f>
        <v>-0.21842720592045656</v>
      </c>
      <c r="E104">
        <f>E64*10000/E62</f>
        <v>0.44095334299991285</v>
      </c>
      <c r="F104">
        <f>F64*10000/F62</f>
        <v>-1.9564266095337748</v>
      </c>
      <c r="G104">
        <f>AVERAGE(C104:E104)</f>
        <v>-0.15213956661091696</v>
      </c>
      <c r="H104">
        <f>STDEV(C104:E104)</f>
        <v>0.5628841103518055</v>
      </c>
      <c r="I104">
        <f>(B104*B4+C104*C4+D104*D4+E104*E4+F104*F4)/SUM(B4:F4)</f>
        <v>-0.3592632131566977</v>
      </c>
      <c r="K104">
        <f>(LN(H104)+LN(H124))/2-LN(K114*K115^4)</f>
        <v>-3.2161564666004074</v>
      </c>
    </row>
    <row r="105" spans="1:11" ht="12.75">
      <c r="A105" t="s">
        <v>69</v>
      </c>
      <c r="B105">
        <f>B65*10000/B62</f>
        <v>0.5759744287578807</v>
      </c>
      <c r="C105">
        <f>C65*10000/C62</f>
        <v>-0.6958278627793545</v>
      </c>
      <c r="D105">
        <f>D65*10000/D62</f>
        <v>-0.4124507630411242</v>
      </c>
      <c r="E105">
        <f>E65*10000/E62</f>
        <v>0.7156119333484989</v>
      </c>
      <c r="F105">
        <f>F65*10000/F62</f>
        <v>0.030038637891003073</v>
      </c>
      <c r="G105">
        <f>AVERAGE(C105:E105)</f>
        <v>-0.1308888974906599</v>
      </c>
      <c r="H105">
        <f>STDEV(C105:E105)</f>
        <v>0.746658146424823</v>
      </c>
      <c r="I105">
        <f>(B105*B4+C105*C4+D105*D4+E105*E4+F105*F4)/SUM(B4:F4)</f>
        <v>-0.006941365312875164</v>
      </c>
      <c r="K105">
        <f>(LN(H105)+LN(H125))/2-LN(K114*K115^5)</f>
        <v>-3.2061267163330873</v>
      </c>
    </row>
    <row r="106" spans="1:11" ht="12.75">
      <c r="A106" t="s">
        <v>70</v>
      </c>
      <c r="B106">
        <f>B66*10000/B62</f>
        <v>3.9088470418783423</v>
      </c>
      <c r="C106">
        <f>C66*10000/C62</f>
        <v>2.295879340721533</v>
      </c>
      <c r="D106">
        <f>D66*10000/D62</f>
        <v>2.6260249585691833</v>
      </c>
      <c r="E106">
        <f>E66*10000/E62</f>
        <v>2.208110529280628</v>
      </c>
      <c r="F106">
        <f>F66*10000/F62</f>
        <v>14.84557734025243</v>
      </c>
      <c r="G106">
        <f>AVERAGE(C106:E106)</f>
        <v>2.376671609523781</v>
      </c>
      <c r="H106">
        <f>STDEV(C106:E106)</f>
        <v>0.22036029718521216</v>
      </c>
      <c r="I106">
        <f>(B106*B4+C106*C4+D106*D4+E106*E4+F106*F4)/SUM(B4:F4)</f>
        <v>4.261793200090869</v>
      </c>
      <c r="K106">
        <f>(LN(H106)+LN(H126))/2-LN(K114*K115^6)</f>
        <v>-3.490794350348408</v>
      </c>
    </row>
    <row r="107" spans="1:11" ht="12.75">
      <c r="A107" t="s">
        <v>71</v>
      </c>
      <c r="B107">
        <f>B67*10000/B62</f>
        <v>-0.2397335497055866</v>
      </c>
      <c r="C107">
        <f>C67*10000/C62</f>
        <v>-0.0021614674283294906</v>
      </c>
      <c r="D107">
        <f>D67*10000/D62</f>
        <v>-0.17236524927440638</v>
      </c>
      <c r="E107">
        <f>E67*10000/E62</f>
        <v>-0.12945551573853897</v>
      </c>
      <c r="F107">
        <f>F67*10000/F62</f>
        <v>-0.4048726923488161</v>
      </c>
      <c r="G107">
        <f>AVERAGE(C107:E107)</f>
        <v>-0.10132741081375829</v>
      </c>
      <c r="H107">
        <f>STDEV(C107:E107)</f>
        <v>0.08851962807011411</v>
      </c>
      <c r="I107">
        <f>(B107*B4+C107*C4+D107*D4+E107*E4+F107*F4)/SUM(B4:F4)</f>
        <v>-0.1618671570142627</v>
      </c>
      <c r="K107">
        <f>(LN(H107)+LN(H127))/2-LN(K114*K115^7)</f>
        <v>-4.137875793598145</v>
      </c>
    </row>
    <row r="108" spans="1:9" ht="12.75">
      <c r="A108" t="s">
        <v>72</v>
      </c>
      <c r="B108">
        <f>B68*10000/B62</f>
        <v>-0.0684043114962168</v>
      </c>
      <c r="C108">
        <f>C68*10000/C62</f>
        <v>-0.006279407720269841</v>
      </c>
      <c r="D108">
        <f>D68*10000/D62</f>
        <v>0.019090652257325185</v>
      </c>
      <c r="E108">
        <f>E68*10000/E62</f>
        <v>0.014278723785747544</v>
      </c>
      <c r="F108">
        <f>F68*10000/F62</f>
        <v>-0.17528193160937852</v>
      </c>
      <c r="G108">
        <f>AVERAGE(C108:E108)</f>
        <v>0.009029989440934296</v>
      </c>
      <c r="H108">
        <f>STDEV(C108:E108)</f>
        <v>0.01347486159422459</v>
      </c>
      <c r="I108">
        <f>(B108*B4+C108*C4+D108*D4+E108*E4+F108*F4)/SUM(B4:F4)</f>
        <v>-0.026765591510730723</v>
      </c>
    </row>
    <row r="109" spans="1:9" ht="12.75">
      <c r="A109" t="s">
        <v>73</v>
      </c>
      <c r="B109">
        <f>B69*10000/B62</f>
        <v>-0.022144615818386452</v>
      </c>
      <c r="C109">
        <f>C69*10000/C62</f>
        <v>-0.05672974411788113</v>
      </c>
      <c r="D109">
        <f>D69*10000/D62</f>
        <v>-0.0985084835571366</v>
      </c>
      <c r="E109">
        <f>E69*10000/E62</f>
        <v>-0.013794424326964731</v>
      </c>
      <c r="F109">
        <f>F69*10000/F62</f>
        <v>0.2173628572780412</v>
      </c>
      <c r="G109">
        <f>AVERAGE(C109:E109)</f>
        <v>-0.05634421733399415</v>
      </c>
      <c r="H109">
        <f>STDEV(C109:E109)</f>
        <v>0.04235834547039211</v>
      </c>
      <c r="I109">
        <f>(B109*B4+C109*C4+D109*D4+E109*E4+F109*F4)/SUM(B4:F4)</f>
        <v>-0.014875745153683045</v>
      </c>
    </row>
    <row r="110" spans="1:11" ht="12.75">
      <c r="A110" t="s">
        <v>74</v>
      </c>
      <c r="B110">
        <f>B70*10000/B62</f>
        <v>-0.2933383053001676</v>
      </c>
      <c r="C110">
        <f>C70*10000/C62</f>
        <v>-0.18786291081896664</v>
      </c>
      <c r="D110">
        <f>D70*10000/D62</f>
        <v>-0.018084968420826207</v>
      </c>
      <c r="E110">
        <f>E70*10000/E62</f>
        <v>-0.13043026397843221</v>
      </c>
      <c r="F110">
        <f>F70*10000/F62</f>
        <v>-0.3057468042322456</v>
      </c>
      <c r="G110">
        <f>AVERAGE(C110:E110)</f>
        <v>-0.11212604773940836</v>
      </c>
      <c r="H110">
        <f>STDEV(C110:E110)</f>
        <v>0.08635635865603807</v>
      </c>
      <c r="I110">
        <f>(B110*B4+C110*C4+D110*D4+E110*E4+F110*F4)/SUM(B4:F4)</f>
        <v>-0.16418697159655565</v>
      </c>
      <c r="K110">
        <f>EXP(AVERAGE(K103:K107))</f>
        <v>0.027989483144182693</v>
      </c>
    </row>
    <row r="111" spans="1:9" ht="12.75">
      <c r="A111" t="s">
        <v>75</v>
      </c>
      <c r="B111">
        <f>B71*10000/B62</f>
        <v>-0.02377073961323213</v>
      </c>
      <c r="C111">
        <f>C71*10000/C62</f>
        <v>-0.017412433823141536</v>
      </c>
      <c r="D111">
        <f>D71*10000/D62</f>
        <v>-0.02237709569852501</v>
      </c>
      <c r="E111">
        <f>E71*10000/E62</f>
        <v>-0.006907719857542689</v>
      </c>
      <c r="F111">
        <f>F71*10000/F62</f>
        <v>-0.06201249972839476</v>
      </c>
      <c r="G111">
        <f>AVERAGE(C111:E111)</f>
        <v>-0.015565749793069746</v>
      </c>
      <c r="H111">
        <f>STDEV(C111:E111)</f>
        <v>0.007898295933781127</v>
      </c>
      <c r="I111">
        <f>(B111*B4+C111*C4+D111*D4+E111*E4+F111*F4)/SUM(B4:F4)</f>
        <v>-0.022948268573113845</v>
      </c>
    </row>
    <row r="112" spans="1:9" ht="12.75">
      <c r="A112" t="s">
        <v>76</v>
      </c>
      <c r="B112">
        <f>B72*10000/B62</f>
        <v>-0.05885292225501623</v>
      </c>
      <c r="C112">
        <f>C72*10000/C62</f>
        <v>-0.05798178252626054</v>
      </c>
      <c r="D112">
        <f>D72*10000/D62</f>
        <v>-0.055799618540663044</v>
      </c>
      <c r="E112">
        <f>E72*10000/E62</f>
        <v>-0.08363833279108306</v>
      </c>
      <c r="F112">
        <f>F72*10000/F62</f>
        <v>-0.06261576205728459</v>
      </c>
      <c r="G112">
        <f>AVERAGE(C112:E112)</f>
        <v>-0.06580657795266888</v>
      </c>
      <c r="H112">
        <f>STDEV(C112:E112)</f>
        <v>0.015481248992829665</v>
      </c>
      <c r="I112">
        <f>(B112*B4+C112*C4+D112*D4+E112*E4+F112*F4)/SUM(B4:F4)</f>
        <v>-0.06437699823878285</v>
      </c>
    </row>
    <row r="113" spans="1:9" ht="12.75">
      <c r="A113" t="s">
        <v>77</v>
      </c>
      <c r="B113">
        <f>B73*10000/B62</f>
        <v>0.026159630391110023</v>
      </c>
      <c r="C113">
        <f>C73*10000/C62</f>
        <v>0.02125099764735007</v>
      </c>
      <c r="D113">
        <f>D73*10000/D62</f>
        <v>0.039528476787473746</v>
      </c>
      <c r="E113">
        <f>E73*10000/E62</f>
        <v>0.03468222280877442</v>
      </c>
      <c r="F113">
        <f>F73*10000/F62</f>
        <v>-0.003502792192058515</v>
      </c>
      <c r="G113">
        <f>AVERAGE(C113:E113)</f>
        <v>0.03182056574786608</v>
      </c>
      <c r="H113">
        <f>STDEV(C113:E113)</f>
        <v>0.00946881047334348</v>
      </c>
      <c r="I113">
        <f>(B113*B4+C113*C4+D113*D4+E113*E4+F113*F4)/SUM(B4:F4)</f>
        <v>0.026290008143426788</v>
      </c>
    </row>
    <row r="114" spans="1:11" ht="12.75">
      <c r="A114" t="s">
        <v>78</v>
      </c>
      <c r="B114">
        <f>B74*10000/B62</f>
        <v>-0.2195718164526523</v>
      </c>
      <c r="C114">
        <f>C74*10000/C62</f>
        <v>-0.1974687503634619</v>
      </c>
      <c r="D114">
        <f>D74*10000/D62</f>
        <v>-0.22009133643155954</v>
      </c>
      <c r="E114">
        <f>E74*10000/E62</f>
        <v>-0.21524510407515862</v>
      </c>
      <c r="F114">
        <f>F74*10000/F62</f>
        <v>-0.16583876589201213</v>
      </c>
      <c r="G114">
        <f>AVERAGE(C114:E114)</f>
        <v>-0.21093506362339334</v>
      </c>
      <c r="H114">
        <f>STDEV(C114:E114)</f>
        <v>0.011911242026925917</v>
      </c>
      <c r="I114">
        <f>(B114*B4+C114*C4+D114*D4+E114*E4+F114*F4)/SUM(B4:F4)</f>
        <v>-0.20617113637424297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-0.005359996277035732</v>
      </c>
      <c r="C115">
        <f>C75*10000/C62</f>
        <v>-0.0014161869072249467</v>
      </c>
      <c r="D115">
        <f>D75*10000/D62</f>
        <v>-0.0048668221857262215</v>
      </c>
      <c r="E115">
        <f>E75*10000/E62</f>
        <v>-0.0083638934719019</v>
      </c>
      <c r="F115">
        <f>F75*10000/F62</f>
        <v>-0.008884625968819011</v>
      </c>
      <c r="G115">
        <f>AVERAGE(C115:E115)</f>
        <v>-0.004882300854951023</v>
      </c>
      <c r="H115">
        <f>STDEV(C115:E115)</f>
        <v>0.0034738791457266526</v>
      </c>
      <c r="I115">
        <f>(B115*B4+C115*C4+D115*D4+E115*E4+F115*F4)/SUM(B4:F4)</f>
        <v>-0.005486024852576206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111.80832500008901</v>
      </c>
      <c r="C122">
        <f>C82*10000/C62</f>
        <v>57.71011883551216</v>
      </c>
      <c r="D122">
        <f>D82*10000/D62</f>
        <v>-8.16595662237623</v>
      </c>
      <c r="E122">
        <f>E82*10000/E62</f>
        <v>-57.266188713597145</v>
      </c>
      <c r="F122">
        <f>F82*10000/F62</f>
        <v>-109.64462235772001</v>
      </c>
      <c r="G122">
        <f>AVERAGE(C122:E122)</f>
        <v>-2.5740088334870705</v>
      </c>
      <c r="H122">
        <f>STDEV(C122:E122)</f>
        <v>57.691769208978926</v>
      </c>
      <c r="I122">
        <f>(B122*B4+C122*C4+D122*D4+E122*E4+F122*F4)/SUM(B4:F4)</f>
        <v>-0.3081125586039436</v>
      </c>
    </row>
    <row r="123" spans="1:9" ht="12.75">
      <c r="A123" t="s">
        <v>82</v>
      </c>
      <c r="B123">
        <f>B83*10000/B62</f>
        <v>3.360270954853008</v>
      </c>
      <c r="C123">
        <f>C83*10000/C62</f>
        <v>2.155541145463866</v>
      </c>
      <c r="D123">
        <f>D83*10000/D62</f>
        <v>1.416730412468253</v>
      </c>
      <c r="E123">
        <f>E83*10000/E62</f>
        <v>0.7143699561535635</v>
      </c>
      <c r="F123">
        <f>F83*10000/F62</f>
        <v>7.118364596275529</v>
      </c>
      <c r="G123">
        <f>AVERAGE(C123:E123)</f>
        <v>1.4288805046952273</v>
      </c>
      <c r="H123">
        <f>STDEV(C123:E123)</f>
        <v>0.7206624159621219</v>
      </c>
      <c r="I123">
        <f>(B123*B4+C123*C4+D123*D4+E123*E4+F123*F4)/SUM(B4:F4)</f>
        <v>2.4673207084023296</v>
      </c>
    </row>
    <row r="124" spans="1:9" ht="12.75">
      <c r="A124" t="s">
        <v>83</v>
      </c>
      <c r="B124">
        <f>B84*10000/B62</f>
        <v>0.3850100444255937</v>
      </c>
      <c r="C124">
        <f>C84*10000/C62</f>
        <v>-1.8269188212614123</v>
      </c>
      <c r="D124">
        <f>D84*10000/D62</f>
        <v>-4.337217285612253</v>
      </c>
      <c r="E124">
        <f>E84*10000/E62</f>
        <v>-5.88496225291282</v>
      </c>
      <c r="F124">
        <f>F84*10000/F62</f>
        <v>0.3000284385050829</v>
      </c>
      <c r="G124">
        <f>AVERAGE(C124:E124)</f>
        <v>-4.016366119928828</v>
      </c>
      <c r="H124">
        <f>STDEV(C124:E124)</f>
        <v>2.0479595274767015</v>
      </c>
      <c r="I124">
        <f>(B124*B4+C124*C4+D124*D4+E124*E4+F124*F4)/SUM(B4:F4)</f>
        <v>-2.8037419066881957</v>
      </c>
    </row>
    <row r="125" spans="1:9" ht="12.75">
      <c r="A125" t="s">
        <v>84</v>
      </c>
      <c r="B125">
        <f>B85*10000/B62</f>
        <v>0.8674742596666437</v>
      </c>
      <c r="C125">
        <f>C85*10000/C62</f>
        <v>1.1954714434171094</v>
      </c>
      <c r="D125">
        <f>D85*10000/D62</f>
        <v>0.23066590980757667</v>
      </c>
      <c r="E125">
        <f>E85*10000/E62</f>
        <v>0.681352429580555</v>
      </c>
      <c r="F125">
        <f>F85*10000/F62</f>
        <v>-0.656532228509725</v>
      </c>
      <c r="G125">
        <f>AVERAGE(C125:E125)</f>
        <v>0.7024965942684137</v>
      </c>
      <c r="H125">
        <f>STDEV(C125:E125)</f>
        <v>0.48275017990276725</v>
      </c>
      <c r="I125">
        <f>(B125*B4+C125*C4+D125*D4+E125*E4+F125*F4)/SUM(B4:F4)</f>
        <v>0.5450562616260674</v>
      </c>
    </row>
    <row r="126" spans="1:9" ht="12.75">
      <c r="A126" t="s">
        <v>85</v>
      </c>
      <c r="B126">
        <f>B86*10000/B62</f>
        <v>1.088572415050643</v>
      </c>
      <c r="C126">
        <f>C86*10000/C62</f>
        <v>0.9331194202403236</v>
      </c>
      <c r="D126">
        <f>D86*10000/D62</f>
        <v>0.6376905696899093</v>
      </c>
      <c r="E126">
        <f>E86*10000/E62</f>
        <v>0.3659037996560839</v>
      </c>
      <c r="F126">
        <f>F86*10000/F62</f>
        <v>1.3007671950597228</v>
      </c>
      <c r="G126">
        <f>AVERAGE(C126:E126)</f>
        <v>0.645571263195439</v>
      </c>
      <c r="H126">
        <f>STDEV(C126:E126)</f>
        <v>0.28368991708604496</v>
      </c>
      <c r="I126">
        <f>(B126*B4+C126*C4+D126*D4+E126*E4+F126*F4)/SUM(B4:F4)</f>
        <v>0.7970538222027048</v>
      </c>
    </row>
    <row r="127" spans="1:9" ht="12.75">
      <c r="A127" t="s">
        <v>86</v>
      </c>
      <c r="B127">
        <f>B87*10000/B62</f>
        <v>-0.09179100502241617</v>
      </c>
      <c r="C127">
        <f>C87*10000/C62</f>
        <v>0.36855180037457685</v>
      </c>
      <c r="D127">
        <f>D87*10000/D62</f>
        <v>0.46683177652175256</v>
      </c>
      <c r="E127">
        <f>E87*10000/E62</f>
        <v>0.3601044193176116</v>
      </c>
      <c r="F127">
        <f>F87*10000/F62</f>
        <v>0.26973300490506585</v>
      </c>
      <c r="G127">
        <f>AVERAGE(C127:E127)</f>
        <v>0.39849599873798036</v>
      </c>
      <c r="H127">
        <f>STDEV(C127:E127)</f>
        <v>0.0593310496760776</v>
      </c>
      <c r="I127">
        <f>(B127*B4+C127*C4+D127*D4+E127*E4+F127*F4)/SUM(B4:F4)</f>
        <v>0.310335227206688</v>
      </c>
    </row>
    <row r="128" spans="1:9" ht="12.75">
      <c r="A128" t="s">
        <v>87</v>
      </c>
      <c r="B128">
        <f>B88*10000/B62</f>
        <v>0.17210417963252736</v>
      </c>
      <c r="C128">
        <f>C88*10000/C62</f>
        <v>-0.6838480971238297</v>
      </c>
      <c r="D128">
        <f>D88*10000/D62</f>
        <v>-0.6043642473155301</v>
      </c>
      <c r="E128">
        <f>E88*10000/E62</f>
        <v>-0.6600369661696012</v>
      </c>
      <c r="F128">
        <f>F88*10000/F62</f>
        <v>0.07850103244909035</v>
      </c>
      <c r="G128">
        <f>AVERAGE(C128:E128)</f>
        <v>-0.6494164368696537</v>
      </c>
      <c r="H128">
        <f>STDEV(C128:E128)</f>
        <v>0.0407923684902624</v>
      </c>
      <c r="I128">
        <f>(B128*B4+C128*C4+D128*D4+E128*E4+F128*F4)/SUM(B4:F4)</f>
        <v>-0.4333780127439066</v>
      </c>
    </row>
    <row r="129" spans="1:9" ht="12.75">
      <c r="A129" t="s">
        <v>88</v>
      </c>
      <c r="B129">
        <f>B89*10000/B62</f>
        <v>0.14541527476686628</v>
      </c>
      <c r="C129">
        <f>C89*10000/C62</f>
        <v>0.055799605155298075</v>
      </c>
      <c r="D129">
        <f>D89*10000/D62</f>
        <v>0.052282153766485914</v>
      </c>
      <c r="E129">
        <f>E89*10000/E62</f>
        <v>0.1714250224260562</v>
      </c>
      <c r="F129">
        <f>F89*10000/F62</f>
        <v>0.02810429336064722</v>
      </c>
      <c r="G129">
        <f>AVERAGE(C129:E129)</f>
        <v>0.09316892711594672</v>
      </c>
      <c r="H129">
        <f>STDEV(C129:E129)</f>
        <v>0.06779458279211452</v>
      </c>
      <c r="I129">
        <f>(B129*B4+C129*C4+D129*D4+E129*E4+F129*F4)/SUM(B4:F4)</f>
        <v>0.09206582505743627</v>
      </c>
    </row>
    <row r="130" spans="1:9" ht="12.75">
      <c r="A130" t="s">
        <v>89</v>
      </c>
      <c r="B130">
        <f>B90*10000/B62</f>
        <v>0.11130861512572121</v>
      </c>
      <c r="C130">
        <f>C90*10000/C62</f>
        <v>-0.013263449532221068</v>
      </c>
      <c r="D130">
        <f>D90*10000/D62</f>
        <v>0.07219819392230307</v>
      </c>
      <c r="E130">
        <f>E90*10000/E62</f>
        <v>-0.0424293711750034</v>
      </c>
      <c r="F130">
        <f>F90*10000/F62</f>
        <v>0.26381359756868483</v>
      </c>
      <c r="G130">
        <f>AVERAGE(C130:E130)</f>
        <v>0.0055017910716928685</v>
      </c>
      <c r="H130">
        <f>STDEV(C130:E130)</f>
        <v>0.059573235275804805</v>
      </c>
      <c r="I130">
        <f>(B130*B4+C130*C4+D130*D4+E130*E4+F130*F4)/SUM(B4:F4)</f>
        <v>0.05527309817029989</v>
      </c>
    </row>
    <row r="131" spans="1:9" ht="12.75">
      <c r="A131" t="s">
        <v>90</v>
      </c>
      <c r="B131">
        <f>B91*10000/B62</f>
        <v>-0.022212629198828684</v>
      </c>
      <c r="C131">
        <f>C91*10000/C62</f>
        <v>0.009378818146979696</v>
      </c>
      <c r="D131">
        <f>D91*10000/D62</f>
        <v>-0.0028718091099624804</v>
      </c>
      <c r="E131">
        <f>E91*10000/E62</f>
        <v>-0.009784204949661614</v>
      </c>
      <c r="F131">
        <f>F91*10000/F62</f>
        <v>0.01341138578814513</v>
      </c>
      <c r="G131">
        <f>AVERAGE(C131:E131)</f>
        <v>-0.0010923986375481328</v>
      </c>
      <c r="H131">
        <f>STDEV(C131:E131)</f>
        <v>0.0097046426916505</v>
      </c>
      <c r="I131">
        <f>(B131*B4+C131*C4+D131*D4+E131*E4+F131*F4)/SUM(B4:F4)</f>
        <v>-0.002217088887103094</v>
      </c>
    </row>
    <row r="132" spans="1:9" ht="12.75">
      <c r="A132" t="s">
        <v>91</v>
      </c>
      <c r="B132">
        <f>B92*10000/B62</f>
        <v>0.040796154611030706</v>
      </c>
      <c r="C132">
        <f>C92*10000/C62</f>
        <v>-0.06527760010311061</v>
      </c>
      <c r="D132">
        <f>D92*10000/D62</f>
        <v>-0.016532113888371922</v>
      </c>
      <c r="E132">
        <f>E92*10000/E62</f>
        <v>-0.013130877904084579</v>
      </c>
      <c r="F132">
        <f>F92*10000/F62</f>
        <v>0.02653140011867455</v>
      </c>
      <c r="G132">
        <f>AVERAGE(C132:E132)</f>
        <v>-0.03164686396518904</v>
      </c>
      <c r="H132">
        <f>STDEV(C132:E132)</f>
        <v>0.029174679285967835</v>
      </c>
      <c r="I132">
        <f>(B132*B4+C132*C4+D132*D4+E132*E4+F132*F4)/SUM(B4:F4)</f>
        <v>-0.013393611365226033</v>
      </c>
    </row>
    <row r="133" spans="1:9" ht="12.75">
      <c r="A133" t="s">
        <v>92</v>
      </c>
      <c r="B133">
        <f>B93*10000/B62</f>
        <v>0.1422612158230996</v>
      </c>
      <c r="C133">
        <f>C93*10000/C62</f>
        <v>0.1445143990759314</v>
      </c>
      <c r="D133">
        <f>D93*10000/D62</f>
        <v>0.17213988254160145</v>
      </c>
      <c r="E133">
        <f>E93*10000/E62</f>
        <v>0.16016547204757978</v>
      </c>
      <c r="F133">
        <f>F93*10000/F62</f>
        <v>0.1261837836256203</v>
      </c>
      <c r="G133">
        <f>AVERAGE(C133:E133)</f>
        <v>0.1589399178883709</v>
      </c>
      <c r="H133">
        <f>STDEV(C133:E133)</f>
        <v>0.013853458825357094</v>
      </c>
      <c r="I133">
        <f>(B133*B4+C133*C4+D133*D4+E133*E4+F133*F4)/SUM(B4:F4)</f>
        <v>0.15215676443633705</v>
      </c>
    </row>
    <row r="134" spans="1:9" ht="12.75">
      <c r="A134" t="s">
        <v>93</v>
      </c>
      <c r="B134">
        <f>B94*10000/B62</f>
        <v>-0.012701518643737517</v>
      </c>
      <c r="C134">
        <f>C94*10000/C62</f>
        <v>-0.01437230375216248</v>
      </c>
      <c r="D134">
        <f>D94*10000/D62</f>
        <v>0.00045278204543902645</v>
      </c>
      <c r="E134">
        <f>E94*10000/E62</f>
        <v>-0.00044968998911373284</v>
      </c>
      <c r="F134">
        <f>F94*10000/F62</f>
        <v>-0.01975551601943778</v>
      </c>
      <c r="G134">
        <f>AVERAGE(C134:E134)</f>
        <v>-0.004789737231945729</v>
      </c>
      <c r="H134">
        <f>STDEV(C134:E134)</f>
        <v>0.008311004739444664</v>
      </c>
      <c r="I134">
        <f>(B134*B4+C134*C4+D134*D4+E134*E4+F134*F4)/SUM(B4:F4)</f>
        <v>-0.007930389361456654</v>
      </c>
    </row>
    <row r="135" spans="1:9" ht="12.75">
      <c r="A135" t="s">
        <v>94</v>
      </c>
      <c r="B135">
        <f>B95*10000/B62</f>
        <v>-0.010971025597406531</v>
      </c>
      <c r="C135">
        <f>C95*10000/C62</f>
        <v>-0.005144828232843732</v>
      </c>
      <c r="D135">
        <f>D95*10000/D62</f>
        <v>-0.010379795325476173</v>
      </c>
      <c r="E135">
        <f>E95*10000/E62</f>
        <v>-0.005093902024161207</v>
      </c>
      <c r="F135">
        <f>F95*10000/F62</f>
        <v>-0.0008324401709675759</v>
      </c>
      <c r="G135">
        <f>AVERAGE(C135:E135)</f>
        <v>-0.006872841860827037</v>
      </c>
      <c r="H135">
        <f>STDEV(C135:E135)</f>
        <v>0.003037217529597385</v>
      </c>
      <c r="I135">
        <f>(B135*B4+C135*C4+D135*D4+E135*E4+F135*F4)/SUM(B4:F4)</f>
        <v>-0.006660265189083381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2005-03-14T12:28:17Z</cp:lastPrinted>
  <dcterms:created xsi:type="dcterms:W3CDTF">2005-03-14T12:28:17Z</dcterms:created>
  <dcterms:modified xsi:type="dcterms:W3CDTF">2005-03-14T18:04:05Z</dcterms:modified>
  <cp:category/>
  <cp:version/>
  <cp:contentType/>
  <cp:contentStatus/>
</cp:coreProperties>
</file>