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<sst xmlns="http://schemas.openxmlformats.org/spreadsheetml/2006/main" count="206" uniqueCount="99">
  <si>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Thu 17/03/2005       15:27:20</t>
  </si>
  <si>
    <t>LISSNER</t>
  </si>
  <si>
    <t>HCMQAP522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</si>
  <si>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</si>
  <si>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</si>
  <si>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</si>
  <si>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</si>
  <si>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</si>
  <si>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</si>
  <si>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</si>
  <si>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</si>
  <si>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</si>
  <si>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</si>
  <si>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</si>
  <si>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</si>
  <si>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</si>
  <si>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</si>
  <si>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</si>
  <si>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</si>
  <si>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</si>
  <si>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</si>
  <si>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</si>
  <si>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</si>
  <si>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</si>
  <si>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</si>
  <si>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</si>
  <si>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</si>
  <si>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</si>
  <si>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</si>
  <si>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</si>
  <si>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</si>
  <si>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</si>
  <si>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</si>
  <si>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</si>
  <si>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</si>
  <si>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</si>
  <si>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</si>
  <si>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</si>
  <si>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</si>
  <si>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</si>
  <si>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</si>
  <si>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</si>
  <si>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</si>
  <si>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</si>
  <si>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</si>
  <si>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</si>
  <si>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</si>
  <si>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</si>
  <si>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</si>
  <si>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55.326723*</t>
  </si>
  <si>
    <t>Number of measurement</t>
  </si>
  <si>
    <t>Mean real current (A)</t>
  </si>
  <si>
    <t xml:space="preserve">* = Integral error  ! = Central error           Conclusion : CONTACT CEA           </t>
  </si>
  <si>
    <t>Duration : 44mn</t>
  </si>
  <si>
    <t>Dx moy(m)</t>
  </si>
  <si>
    <t>Dy moy(m)</t>
  </si>
  <si>
    <t>Dx moy (mm)</t>
  </si>
  <si>
    <t>Dy moy (mm)</t>
  </si>
  <si>
    <t>* = Integral error  ! = Central error           Conclusion : CONTACT CEA           Duration : 44mn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</si>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</sst>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453242"/>
        <c:axId val="27752587"/>
      </c:lineChart>
      <c:catAx>
        <c:axId val="25453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532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</v>
      </c>
      <c r="C4" s="11">
        <v>-0.003774</v>
      </c>
      <c r="D4" s="11">
        <v>-0.003778</v>
      </c>
      <c r="E4" s="11">
        <v>-0.003774</v>
      </c>
      <c r="F4" s="23">
        <v>-0.002089</v>
      </c>
      <c r="G4" s="33">
        <v>-0.011763</v>
      </c>
    </row>
    <row r="5" spans="1:7" ht="12.75" thickBot="1">
      <c r="A5" s="43" t="s">
        <v>13</v>
      </c>
      <c r="B5" s="44">
        <v>1.613285</v>
      </c>
      <c r="C5" s="45">
        <v>0.45628</v>
      </c>
      <c r="D5" s="45">
        <v>-0.784831</v>
      </c>
      <c r="E5" s="45">
        <v>-0.275501</v>
      </c>
      <c r="F5" s="46">
        <v>-0.769268</v>
      </c>
      <c r="G5" s="47">
        <v>8.840354</v>
      </c>
    </row>
    <row r="6" spans="1:7" ht="12.75" thickTop="1">
      <c r="A6" s="6" t="s">
        <v>14</v>
      </c>
      <c r="B6" s="38">
        <v>-117.6327</v>
      </c>
      <c r="C6" s="39">
        <v>179.9829</v>
      </c>
      <c r="D6" s="39">
        <v>2.585139</v>
      </c>
      <c r="E6" s="39">
        <v>-93.3826</v>
      </c>
      <c r="F6" s="40">
        <v>-33.12667</v>
      </c>
      <c r="G6" s="41">
        <v>0.01400308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-1.21414</v>
      </c>
      <c r="C8" s="12">
        <v>-0.1977869</v>
      </c>
      <c r="D8" s="12">
        <v>-2.757281</v>
      </c>
      <c r="E8" s="12">
        <v>-2.398556</v>
      </c>
      <c r="F8" s="24">
        <v>-3.762559</v>
      </c>
      <c r="G8" s="34">
        <v>-1.965612</v>
      </c>
    </row>
    <row r="9" spans="1:7" ht="12">
      <c r="A9" s="19" t="s">
        <v>17</v>
      </c>
      <c r="B9" s="28">
        <v>1.095625</v>
      </c>
      <c r="C9" s="12">
        <v>0.7739575</v>
      </c>
      <c r="D9" s="12">
        <v>0.3250111</v>
      </c>
      <c r="E9" s="12">
        <v>0.2755328</v>
      </c>
      <c r="F9" s="24">
        <v>-1.153493</v>
      </c>
      <c r="G9" s="34">
        <v>0.3356594</v>
      </c>
    </row>
    <row r="10" spans="1:7" ht="12">
      <c r="A10" s="19" t="s">
        <v>18</v>
      </c>
      <c r="B10" s="28">
        <v>0.4359539</v>
      </c>
      <c r="C10" s="12">
        <v>0.4537959</v>
      </c>
      <c r="D10" s="12">
        <v>0.68016</v>
      </c>
      <c r="E10" s="12">
        <v>0.517259</v>
      </c>
      <c r="F10" s="24">
        <v>-0.9850594</v>
      </c>
      <c r="G10" s="34">
        <v>0.3294418</v>
      </c>
    </row>
    <row r="11" spans="1:7" ht="12">
      <c r="A11" s="20" t="s">
        <v>19</v>
      </c>
      <c r="B11" s="48">
        <v>1.283706</v>
      </c>
      <c r="C11" s="49">
        <v>-0.1963484</v>
      </c>
      <c r="D11" s="49">
        <v>-1.510425</v>
      </c>
      <c r="E11" s="49">
        <v>-0.9314816</v>
      </c>
      <c r="F11" s="50">
        <v>12.44406</v>
      </c>
      <c r="G11" s="36">
        <v>1.207897</v>
      </c>
    </row>
    <row r="12" spans="1:7" ht="12">
      <c r="A12" s="19" t="s">
        <v>20</v>
      </c>
      <c r="B12" s="28">
        <v>0.2800128</v>
      </c>
      <c r="C12" s="12">
        <v>0.02289031</v>
      </c>
      <c r="D12" s="12">
        <v>0.2352753</v>
      </c>
      <c r="E12" s="12">
        <v>0.285551</v>
      </c>
      <c r="F12" s="24">
        <v>-0.1745211</v>
      </c>
      <c r="G12" s="34">
        <v>0.1481995</v>
      </c>
    </row>
    <row r="13" spans="1:7" ht="12">
      <c r="A13" s="19" t="s">
        <v>21</v>
      </c>
      <c r="B13" s="28">
        <v>0.04259436</v>
      </c>
      <c r="C13" s="12">
        <v>0.121265</v>
      </c>
      <c r="D13" s="12">
        <v>0.08723609</v>
      </c>
      <c r="E13" s="12">
        <v>-0.08786513</v>
      </c>
      <c r="F13" s="24">
        <v>-0.3176921</v>
      </c>
      <c r="G13" s="34">
        <v>-0.007111675</v>
      </c>
    </row>
    <row r="14" spans="1:7" ht="12">
      <c r="A14" s="19" t="s">
        <v>22</v>
      </c>
      <c r="B14" s="28">
        <v>0.05516361</v>
      </c>
      <c r="C14" s="12">
        <v>0.1772205</v>
      </c>
      <c r="D14" s="12">
        <v>0.01059128</v>
      </c>
      <c r="E14" s="12">
        <v>0.004505828</v>
      </c>
      <c r="F14" s="24">
        <v>-0.02750413</v>
      </c>
      <c r="G14" s="34">
        <v>0.05059465</v>
      </c>
    </row>
    <row r="15" spans="1:7" ht="12">
      <c r="A15" s="20" t="s">
        <v>23</v>
      </c>
      <c r="B15" s="30">
        <v>-0.1149522</v>
      </c>
      <c r="C15" s="14">
        <v>0.1542871</v>
      </c>
      <c r="D15" s="14">
        <v>0.2486988</v>
      </c>
      <c r="E15" s="14">
        <v>0.1394505</v>
      </c>
      <c r="F15" s="26">
        <v>-0.3138783</v>
      </c>
      <c r="G15" s="36">
        <v>0.07213293</v>
      </c>
    </row>
    <row r="16" spans="1:7" ht="12">
      <c r="A16" s="19" t="s">
        <v>24</v>
      </c>
      <c r="B16" s="28">
        <v>-0.01709999</v>
      </c>
      <c r="C16" s="12">
        <v>0.01240525</v>
      </c>
      <c r="D16" s="12">
        <v>0.01998249</v>
      </c>
      <c r="E16" s="12">
        <v>0.04259032</v>
      </c>
      <c r="F16" s="24">
        <v>-0.01410465</v>
      </c>
      <c r="G16" s="34">
        <v>0.01369326</v>
      </c>
    </row>
    <row r="17" spans="1:7" ht="12">
      <c r="A17" s="19" t="s">
        <v>25</v>
      </c>
      <c r="B17" s="28">
        <v>-0.05496982</v>
      </c>
      <c r="C17" s="12">
        <v>-0.05579246</v>
      </c>
      <c r="D17" s="12">
        <v>-0.06028493</v>
      </c>
      <c r="E17" s="12">
        <v>-0.0564036</v>
      </c>
      <c r="F17" s="24">
        <v>-0.03489633</v>
      </c>
      <c r="G17" s="34">
        <v>-0.05412225</v>
      </c>
    </row>
    <row r="18" spans="1:7" ht="12">
      <c r="A18" s="19" t="s">
        <v>26</v>
      </c>
      <c r="B18" s="28">
        <v>0.06330523</v>
      </c>
      <c r="C18" s="12">
        <v>-0.05124805</v>
      </c>
      <c r="D18" s="12">
        <v>0.01500762</v>
      </c>
      <c r="E18" s="12">
        <v>0.04974499</v>
      </c>
      <c r="F18" s="24">
        <v>-0.005566446</v>
      </c>
      <c r="G18" s="34">
        <v>0.01165459</v>
      </c>
    </row>
    <row r="19" spans="1:7" ht="12">
      <c r="A19" s="20" t="s">
        <v>27</v>
      </c>
      <c r="B19" s="30">
        <v>-0.2391834</v>
      </c>
      <c r="C19" s="14">
        <v>-0.2312041</v>
      </c>
      <c r="D19" s="14">
        <v>-0.2421415</v>
      </c>
      <c r="E19" s="14">
        <v>-0.2334484</v>
      </c>
      <c r="F19" s="26">
        <v>-0.1739093</v>
      </c>
      <c r="G19" s="36">
        <v>-0.2279005</v>
      </c>
    </row>
    <row r="20" spans="1:7" ht="12.75" thickBot="1">
      <c r="A20" s="43" t="s">
        <v>28</v>
      </c>
      <c r="B20" s="44">
        <v>-0.00797086</v>
      </c>
      <c r="C20" s="45">
        <v>-0.008200665</v>
      </c>
      <c r="D20" s="45">
        <v>0.002459513</v>
      </c>
      <c r="E20" s="45">
        <v>-0.0003871588</v>
      </c>
      <c r="F20" s="46">
        <v>0.0004914544</v>
      </c>
      <c r="G20" s="47">
        <v>-0.002561662</v>
      </c>
    </row>
    <row r="21" spans="1:7" ht="12.75" thickTop="1">
      <c r="A21" s="6" t="s">
        <v>29</v>
      </c>
      <c r="B21" s="38">
        <v>-22.88764</v>
      </c>
      <c r="C21" s="39">
        <v>100.2606</v>
      </c>
      <c r="D21" s="39">
        <v>-74.98937</v>
      </c>
      <c r="E21" s="39">
        <v>3.725243</v>
      </c>
      <c r="F21" s="40">
        <v>-27.19964</v>
      </c>
      <c r="G21" s="42">
        <v>0.01855605</v>
      </c>
    </row>
    <row r="22" spans="1:7" ht="12">
      <c r="A22" s="19" t="s">
        <v>30</v>
      </c>
      <c r="B22" s="28">
        <v>32.26581</v>
      </c>
      <c r="C22" s="12">
        <v>9.125608</v>
      </c>
      <c r="D22" s="12">
        <v>-15.69664</v>
      </c>
      <c r="E22" s="12">
        <v>-5.510015</v>
      </c>
      <c r="F22" s="24">
        <v>-15.38537</v>
      </c>
      <c r="G22" s="35">
        <v>0</v>
      </c>
    </row>
    <row r="23" spans="1:7" ht="12">
      <c r="A23" s="19" t="s">
        <v>31</v>
      </c>
      <c r="B23" s="28">
        <v>-1.31299</v>
      </c>
      <c r="C23" s="12">
        <v>-2.842435</v>
      </c>
      <c r="D23" s="12">
        <v>-3.838497</v>
      </c>
      <c r="E23" s="12">
        <v>-4.890419</v>
      </c>
      <c r="F23" s="24">
        <v>1.688439</v>
      </c>
      <c r="G23" s="34">
        <v>-2.750442</v>
      </c>
    </row>
    <row r="24" spans="1:7" ht="12">
      <c r="A24" s="19" t="s">
        <v>32</v>
      </c>
      <c r="B24" s="28">
        <v>-2.601794</v>
      </c>
      <c r="C24" s="12">
        <v>0.2548499</v>
      </c>
      <c r="D24" s="12">
        <v>2.596589</v>
      </c>
      <c r="E24" s="12">
        <v>3.245373</v>
      </c>
      <c r="F24" s="24">
        <v>2.804703</v>
      </c>
      <c r="G24" s="34">
        <v>1.464642</v>
      </c>
    </row>
    <row r="25" spans="1:7" ht="12">
      <c r="A25" s="19" t="s">
        <v>33</v>
      </c>
      <c r="B25" s="28">
        <v>0.09086807</v>
      </c>
      <c r="C25" s="12">
        <v>-0.3034728</v>
      </c>
      <c r="D25" s="12">
        <v>-0.4064771</v>
      </c>
      <c r="E25" s="12">
        <v>-1.134942</v>
      </c>
      <c r="F25" s="24">
        <v>-2.976354</v>
      </c>
      <c r="G25" s="34">
        <v>-0.8272306</v>
      </c>
    </row>
    <row r="26" spans="1:7" ht="12">
      <c r="A26" s="20" t="s">
        <v>34</v>
      </c>
      <c r="B26" s="30">
        <v>0.2864215</v>
      </c>
      <c r="C26" s="14">
        <v>0.3406811</v>
      </c>
      <c r="D26" s="14">
        <v>-0.1714484</v>
      </c>
      <c r="E26" s="14">
        <v>-0.1239195</v>
      </c>
      <c r="F26" s="26">
        <v>1.408173</v>
      </c>
      <c r="G26" s="36">
        <v>0.2399485</v>
      </c>
    </row>
    <row r="27" spans="1:7" ht="12">
      <c r="A27" s="19" t="s">
        <v>35</v>
      </c>
      <c r="B27" s="28">
        <v>-0.2745417</v>
      </c>
      <c r="C27" s="12">
        <v>-0.5171239</v>
      </c>
      <c r="D27" s="12">
        <v>-0.1550735</v>
      </c>
      <c r="E27" s="12">
        <v>-0.03895189</v>
      </c>
      <c r="F27" s="24">
        <v>-0.1262417</v>
      </c>
      <c r="G27" s="34">
        <v>-0.2276701</v>
      </c>
    </row>
    <row r="28" spans="1:7" ht="12">
      <c r="A28" s="19" t="s">
        <v>36</v>
      </c>
      <c r="B28" s="28">
        <v>-0.3356813</v>
      </c>
      <c r="C28" s="12">
        <v>0.0475592</v>
      </c>
      <c r="D28" s="12">
        <v>0.2275382</v>
      </c>
      <c r="E28" s="12">
        <v>0.2692006</v>
      </c>
      <c r="F28" s="24">
        <v>0.05483476</v>
      </c>
      <c r="G28" s="34">
        <v>0.0897409</v>
      </c>
    </row>
    <row r="29" spans="1:7" ht="12">
      <c r="A29" s="19" t="s">
        <v>37</v>
      </c>
      <c r="B29" s="28">
        <v>-0.08019109</v>
      </c>
      <c r="C29" s="12">
        <v>0.05572076</v>
      </c>
      <c r="D29" s="12">
        <v>-0.02424625</v>
      </c>
      <c r="E29" s="12">
        <v>-0.003079804</v>
      </c>
      <c r="F29" s="24">
        <v>-0.1082208</v>
      </c>
      <c r="G29" s="34">
        <v>-0.01918958</v>
      </c>
    </row>
    <row r="30" spans="1:7" ht="12">
      <c r="A30" s="20" t="s">
        <v>38</v>
      </c>
      <c r="B30" s="30">
        <v>0.02436844</v>
      </c>
      <c r="C30" s="14">
        <v>-0.04748822</v>
      </c>
      <c r="D30" s="14">
        <v>0.01141005</v>
      </c>
      <c r="E30" s="14">
        <v>-0.004143269</v>
      </c>
      <c r="F30" s="26">
        <v>0.2773696</v>
      </c>
      <c r="G30" s="36">
        <v>0.03080469</v>
      </c>
    </row>
    <row r="31" spans="1:7" ht="12">
      <c r="A31" s="19" t="s">
        <v>39</v>
      </c>
      <c r="B31" s="28">
        <v>-0.05307007</v>
      </c>
      <c r="C31" s="12">
        <v>-0.008146342</v>
      </c>
      <c r="D31" s="12">
        <v>-0.01262576</v>
      </c>
      <c r="E31" s="12">
        <v>0.01052062</v>
      </c>
      <c r="F31" s="24">
        <v>0.03754963</v>
      </c>
      <c r="G31" s="34">
        <v>-0.005147946</v>
      </c>
    </row>
    <row r="32" spans="1:7" ht="12">
      <c r="A32" s="19" t="s">
        <v>40</v>
      </c>
      <c r="B32" s="28">
        <v>-0.01292837</v>
      </c>
      <c r="C32" s="12">
        <v>0.007351488</v>
      </c>
      <c r="D32" s="12">
        <v>0.03156317</v>
      </c>
      <c r="E32" s="12">
        <v>0.03079449</v>
      </c>
      <c r="F32" s="24">
        <v>0.002293441</v>
      </c>
      <c r="G32" s="34">
        <v>0.01520602</v>
      </c>
    </row>
    <row r="33" spans="1:7" ht="12">
      <c r="A33" s="19" t="s">
        <v>41</v>
      </c>
      <c r="B33" s="28">
        <v>0.1371055</v>
      </c>
      <c r="C33" s="12">
        <v>0.08539346</v>
      </c>
      <c r="D33" s="12">
        <v>0.1452368</v>
      </c>
      <c r="E33" s="12">
        <v>0.1325808</v>
      </c>
      <c r="F33" s="24">
        <v>0.1003091</v>
      </c>
      <c r="G33" s="34">
        <v>0.1206362</v>
      </c>
    </row>
    <row r="34" spans="1:7" ht="12">
      <c r="A34" s="20" t="s">
        <v>42</v>
      </c>
      <c r="B34" s="30">
        <v>-0.01536981</v>
      </c>
      <c r="C34" s="14">
        <v>-0.01095946</v>
      </c>
      <c r="D34" s="14">
        <v>-0.004609674</v>
      </c>
      <c r="E34" s="14">
        <v>-0.009282419</v>
      </c>
      <c r="F34" s="26">
        <v>-0.03119358</v>
      </c>
      <c r="G34" s="36">
        <v>-0.01240587</v>
      </c>
    </row>
    <row r="35" spans="1:7" ht="12.75" thickBot="1">
      <c r="A35" s="21" t="s">
        <v>43</v>
      </c>
      <c r="B35" s="31">
        <v>-0.0006208365</v>
      </c>
      <c r="C35" s="15">
        <v>0.00281385</v>
      </c>
      <c r="D35" s="15">
        <v>-0.001736224</v>
      </c>
      <c r="E35" s="15">
        <v>-0.002826363</v>
      </c>
      <c r="F35" s="27">
        <v>-0.004148608</v>
      </c>
      <c r="G35" s="37">
        <v>-0.00106429</v>
      </c>
    </row>
    <row r="36" spans="1:7" ht="12">
      <c r="A36" s="4" t="s">
        <v>44</v>
      </c>
      <c r="B36" s="3">
        <v>22.4884</v>
      </c>
      <c r="C36" s="3">
        <v>22.49146</v>
      </c>
      <c r="D36" s="3">
        <v>22.50366</v>
      </c>
      <c r="E36" s="3">
        <v>22.50671</v>
      </c>
      <c r="F36" s="3">
        <v>22.51587</v>
      </c>
      <c r="G36" s="3"/>
    </row>
    <row r="37" spans="1:6" ht="12">
      <c r="A37" s="4" t="s">
        <v>45</v>
      </c>
      <c r="B37" s="2">
        <v>-0.09409587</v>
      </c>
      <c r="C37" s="2">
        <v>0.05900065</v>
      </c>
      <c r="D37" s="2">
        <v>0.1256307</v>
      </c>
      <c r="E37" s="2">
        <v>0.1800537</v>
      </c>
      <c r="F37" s="2">
        <v>0.2115885</v>
      </c>
    </row>
    <row r="38" spans="1:7" ht="12">
      <c r="A38" s="4" t="s">
        <v>54</v>
      </c>
      <c r="B38" s="2">
        <v>0.0002000991</v>
      </c>
      <c r="C38" s="2">
        <v>-0.0003061262</v>
      </c>
      <c r="D38" s="2">
        <v>0</v>
      </c>
      <c r="E38" s="2">
        <v>0.0001587539</v>
      </c>
      <c r="F38" s="2">
        <v>5.624406E-05</v>
      </c>
      <c r="G38" s="2">
        <v>0.0002635013</v>
      </c>
    </row>
    <row r="39" spans="1:7" ht="12.75" thickBot="1">
      <c r="A39" s="4" t="s">
        <v>55</v>
      </c>
      <c r="B39" s="2">
        <v>3.826335E-05</v>
      </c>
      <c r="C39" s="2">
        <v>-0.0001701636</v>
      </c>
      <c r="D39" s="2">
        <v>0.0001274747</v>
      </c>
      <c r="E39" s="2">
        <v>0</v>
      </c>
      <c r="F39" s="2">
        <v>4.632593E-05</v>
      </c>
      <c r="G39" s="2">
        <v>0.001017096</v>
      </c>
    </row>
    <row r="40" spans="2:7" ht="12.75" thickBot="1">
      <c r="B40" s="7" t="s">
        <v>46</v>
      </c>
      <c r="C40" s="17">
        <v>-0.003775</v>
      </c>
      <c r="D40" s="16" t="s">
        <v>47</v>
      </c>
      <c r="E40" s="17">
        <v>3.115638</v>
      </c>
      <c r="F40" s="16" t="s">
        <v>48</v>
      </c>
      <c r="G40" s="51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0.003774</v>
      </c>
      <c r="D4">
        <v>0.003778</v>
      </c>
      <c r="E4">
        <v>0.003774</v>
      </c>
      <c r="F4">
        <v>0.002089</v>
      </c>
      <c r="G4">
        <v>0.011763</v>
      </c>
    </row>
    <row r="5" spans="1:7" ht="12.75">
      <c r="A5" t="s">
        <v>13</v>
      </c>
      <c r="B5">
        <v>1.613285</v>
      </c>
      <c r="C5">
        <v>0.45628</v>
      </c>
      <c r="D5">
        <v>-0.784831</v>
      </c>
      <c r="E5">
        <v>-0.275501</v>
      </c>
      <c r="F5">
        <v>-0.769268</v>
      </c>
      <c r="G5">
        <v>8.840354</v>
      </c>
    </row>
    <row r="6" spans="1:7" ht="12.75">
      <c r="A6" t="s">
        <v>14</v>
      </c>
      <c r="B6" s="52">
        <v>-117.6327</v>
      </c>
      <c r="C6" s="52">
        <v>179.9829</v>
      </c>
      <c r="D6" s="52">
        <v>2.585139</v>
      </c>
      <c r="E6" s="52">
        <v>-93.3826</v>
      </c>
      <c r="F6" s="52">
        <v>-33.12667</v>
      </c>
      <c r="G6" s="52">
        <v>0.01400308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-1.21414</v>
      </c>
      <c r="C8" s="52">
        <v>-0.1977869</v>
      </c>
      <c r="D8" s="52">
        <v>-2.757281</v>
      </c>
      <c r="E8" s="52">
        <v>-2.398556</v>
      </c>
      <c r="F8" s="52">
        <v>-3.762559</v>
      </c>
      <c r="G8" s="52">
        <v>-1.965612</v>
      </c>
    </row>
    <row r="9" spans="1:7" ht="12.75">
      <c r="A9" t="s">
        <v>17</v>
      </c>
      <c r="B9" s="52">
        <v>1.095625</v>
      </c>
      <c r="C9" s="52">
        <v>0.7739575</v>
      </c>
      <c r="D9" s="52">
        <v>0.3250111</v>
      </c>
      <c r="E9" s="52">
        <v>0.2755328</v>
      </c>
      <c r="F9" s="52">
        <v>-1.153493</v>
      </c>
      <c r="G9" s="52">
        <v>0.3356594</v>
      </c>
    </row>
    <row r="10" spans="1:7" ht="12.75">
      <c r="A10" t="s">
        <v>18</v>
      </c>
      <c r="B10" s="52">
        <v>0.4359539</v>
      </c>
      <c r="C10" s="52">
        <v>0.4537959</v>
      </c>
      <c r="D10" s="52">
        <v>0.68016</v>
      </c>
      <c r="E10" s="52">
        <v>0.517259</v>
      </c>
      <c r="F10" s="52">
        <v>-0.9850594</v>
      </c>
      <c r="G10" s="52">
        <v>0.3294418</v>
      </c>
    </row>
    <row r="11" spans="1:7" ht="12.75">
      <c r="A11" t="s">
        <v>19</v>
      </c>
      <c r="B11" s="52">
        <v>1.283706</v>
      </c>
      <c r="C11" s="52">
        <v>-0.1963484</v>
      </c>
      <c r="D11" s="52">
        <v>-1.510425</v>
      </c>
      <c r="E11" s="52">
        <v>-0.9314816</v>
      </c>
      <c r="F11" s="52">
        <v>12.44406</v>
      </c>
      <c r="G11" s="52">
        <v>1.207897</v>
      </c>
    </row>
    <row r="12" spans="1:7" ht="12.75">
      <c r="A12" t="s">
        <v>20</v>
      </c>
      <c r="B12" s="52">
        <v>0.2800128</v>
      </c>
      <c r="C12" s="52">
        <v>0.02289031</v>
      </c>
      <c r="D12" s="52">
        <v>0.2352753</v>
      </c>
      <c r="E12" s="52">
        <v>0.285551</v>
      </c>
      <c r="F12" s="52">
        <v>-0.1745211</v>
      </c>
      <c r="G12" s="52">
        <v>0.1481995</v>
      </c>
    </row>
    <row r="13" spans="1:7" ht="12.75">
      <c r="A13" t="s">
        <v>21</v>
      </c>
      <c r="B13" s="52">
        <v>0.04259436</v>
      </c>
      <c r="C13" s="52">
        <v>0.121265</v>
      </c>
      <c r="D13" s="52">
        <v>0.08723609</v>
      </c>
      <c r="E13" s="52">
        <v>-0.08786513</v>
      </c>
      <c r="F13" s="52">
        <v>-0.3176921</v>
      </c>
      <c r="G13" s="52">
        <v>-0.007111675</v>
      </c>
    </row>
    <row r="14" spans="1:7" ht="12.75">
      <c r="A14" t="s">
        <v>22</v>
      </c>
      <c r="B14" s="52">
        <v>0.05516361</v>
      </c>
      <c r="C14" s="52">
        <v>0.1772205</v>
      </c>
      <c r="D14" s="52">
        <v>0.01059128</v>
      </c>
      <c r="E14" s="52">
        <v>0.004505828</v>
      </c>
      <c r="F14" s="52">
        <v>-0.02750413</v>
      </c>
      <c r="G14" s="52">
        <v>0.05059465</v>
      </c>
    </row>
    <row r="15" spans="1:7" ht="12.75">
      <c r="A15" t="s">
        <v>23</v>
      </c>
      <c r="B15" s="52">
        <v>-0.1149522</v>
      </c>
      <c r="C15" s="52">
        <v>0.1542871</v>
      </c>
      <c r="D15" s="52">
        <v>0.2486988</v>
      </c>
      <c r="E15" s="52">
        <v>0.1394505</v>
      </c>
      <c r="F15" s="52">
        <v>-0.3138783</v>
      </c>
      <c r="G15" s="52">
        <v>0.07213293</v>
      </c>
    </row>
    <row r="16" spans="1:7" ht="12.75">
      <c r="A16" t="s">
        <v>24</v>
      </c>
      <c r="B16" s="52">
        <v>-0.01709999</v>
      </c>
      <c r="C16" s="52">
        <v>0.01240525</v>
      </c>
      <c r="D16" s="52">
        <v>0.01998249</v>
      </c>
      <c r="E16" s="52">
        <v>0.04259032</v>
      </c>
      <c r="F16" s="52">
        <v>-0.01410465</v>
      </c>
      <c r="G16" s="52">
        <v>0.01369326</v>
      </c>
    </row>
    <row r="17" spans="1:7" ht="12.75">
      <c r="A17" t="s">
        <v>25</v>
      </c>
      <c r="B17" s="52">
        <v>-0.05496982</v>
      </c>
      <c r="C17" s="52">
        <v>-0.05579246</v>
      </c>
      <c r="D17" s="52">
        <v>-0.06028493</v>
      </c>
      <c r="E17" s="52">
        <v>-0.0564036</v>
      </c>
      <c r="F17" s="52">
        <v>-0.03489633</v>
      </c>
      <c r="G17" s="52">
        <v>-0.05412225</v>
      </c>
    </row>
    <row r="18" spans="1:7" ht="12.75">
      <c r="A18" t="s">
        <v>26</v>
      </c>
      <c r="B18" s="52">
        <v>0.06330523</v>
      </c>
      <c r="C18" s="52">
        <v>-0.05124805</v>
      </c>
      <c r="D18" s="52">
        <v>0.01500762</v>
      </c>
      <c r="E18" s="52">
        <v>0.04974499</v>
      </c>
      <c r="F18" s="52">
        <v>-0.005566446</v>
      </c>
      <c r="G18" s="52">
        <v>0.01165459</v>
      </c>
    </row>
    <row r="19" spans="1:7" ht="12.75">
      <c r="A19" t="s">
        <v>27</v>
      </c>
      <c r="B19" s="52">
        <v>-0.2391834</v>
      </c>
      <c r="C19" s="52">
        <v>-0.2312041</v>
      </c>
      <c r="D19" s="52">
        <v>-0.2421415</v>
      </c>
      <c r="E19" s="52">
        <v>-0.2334484</v>
      </c>
      <c r="F19" s="52">
        <v>-0.1739093</v>
      </c>
      <c r="G19" s="52">
        <v>-0.2279005</v>
      </c>
    </row>
    <row r="20" spans="1:7" ht="12.75">
      <c r="A20" t="s">
        <v>28</v>
      </c>
      <c r="B20" s="52">
        <v>-0.00797086</v>
      </c>
      <c r="C20" s="52">
        <v>-0.008200665</v>
      </c>
      <c r="D20" s="52">
        <v>0.002459513</v>
      </c>
      <c r="E20" s="52">
        <v>-0.0003871588</v>
      </c>
      <c r="F20" s="52">
        <v>0.0004914544</v>
      </c>
      <c r="G20" s="52">
        <v>-0.002561662</v>
      </c>
    </row>
    <row r="21" spans="1:7" ht="12.75">
      <c r="A21" t="s">
        <v>29</v>
      </c>
      <c r="B21" s="52">
        <v>-22.88764</v>
      </c>
      <c r="C21" s="52">
        <v>100.2606</v>
      </c>
      <c r="D21" s="52">
        <v>-74.98937</v>
      </c>
      <c r="E21" s="52">
        <v>3.725243</v>
      </c>
      <c r="F21" s="52">
        <v>-27.19964</v>
      </c>
      <c r="G21" s="52">
        <v>0.01855605</v>
      </c>
    </row>
    <row r="22" spans="1:7" ht="12.75">
      <c r="A22" t="s">
        <v>30</v>
      </c>
      <c r="B22" s="52">
        <v>32.26581</v>
      </c>
      <c r="C22" s="52">
        <v>9.125608</v>
      </c>
      <c r="D22" s="52">
        <v>-15.69664</v>
      </c>
      <c r="E22" s="52">
        <v>-5.510015</v>
      </c>
      <c r="F22" s="52">
        <v>-15.38537</v>
      </c>
      <c r="G22" s="52">
        <v>0</v>
      </c>
    </row>
    <row r="23" spans="1:7" ht="12.75">
      <c r="A23" t="s">
        <v>31</v>
      </c>
      <c r="B23" s="52">
        <v>-1.31299</v>
      </c>
      <c r="C23" s="52">
        <v>-2.842435</v>
      </c>
      <c r="D23" s="52">
        <v>-3.838497</v>
      </c>
      <c r="E23" s="52">
        <v>-4.890419</v>
      </c>
      <c r="F23" s="52">
        <v>1.688439</v>
      </c>
      <c r="G23" s="52">
        <v>-2.750442</v>
      </c>
    </row>
    <row r="24" spans="1:7" ht="12.75">
      <c r="A24" t="s">
        <v>32</v>
      </c>
      <c r="B24" s="52">
        <v>-2.601794</v>
      </c>
      <c r="C24" s="52">
        <v>0.2548499</v>
      </c>
      <c r="D24" s="52">
        <v>2.596589</v>
      </c>
      <c r="E24" s="52">
        <v>3.245373</v>
      </c>
      <c r="F24" s="52">
        <v>2.804703</v>
      </c>
      <c r="G24" s="52">
        <v>1.464642</v>
      </c>
    </row>
    <row r="25" spans="1:7" ht="12.75">
      <c r="A25" t="s">
        <v>33</v>
      </c>
      <c r="B25" s="52">
        <v>0.09086807</v>
      </c>
      <c r="C25" s="52">
        <v>-0.3034728</v>
      </c>
      <c r="D25" s="52">
        <v>-0.4064771</v>
      </c>
      <c r="E25" s="52">
        <v>-1.134942</v>
      </c>
      <c r="F25" s="52">
        <v>-2.976354</v>
      </c>
      <c r="G25" s="52">
        <v>-0.8272306</v>
      </c>
    </row>
    <row r="26" spans="1:7" ht="12.75">
      <c r="A26" t="s">
        <v>34</v>
      </c>
      <c r="B26" s="52">
        <v>0.2864215</v>
      </c>
      <c r="C26" s="52">
        <v>0.3406811</v>
      </c>
      <c r="D26" s="52">
        <v>-0.1714484</v>
      </c>
      <c r="E26" s="52">
        <v>-0.1239195</v>
      </c>
      <c r="F26" s="52">
        <v>1.408173</v>
      </c>
      <c r="G26" s="52">
        <v>0.2399485</v>
      </c>
    </row>
    <row r="27" spans="1:7" ht="12.75">
      <c r="A27" t="s">
        <v>35</v>
      </c>
      <c r="B27" s="52">
        <v>-0.2745417</v>
      </c>
      <c r="C27" s="52">
        <v>-0.5171239</v>
      </c>
      <c r="D27" s="52">
        <v>-0.1550735</v>
      </c>
      <c r="E27" s="52">
        <v>-0.03895189</v>
      </c>
      <c r="F27" s="52">
        <v>-0.1262417</v>
      </c>
      <c r="G27" s="52">
        <v>-0.2276701</v>
      </c>
    </row>
    <row r="28" spans="1:7" ht="12.75">
      <c r="A28" t="s">
        <v>36</v>
      </c>
      <c r="B28" s="52">
        <v>-0.3356813</v>
      </c>
      <c r="C28" s="52">
        <v>0.0475592</v>
      </c>
      <c r="D28" s="52">
        <v>0.2275382</v>
      </c>
      <c r="E28" s="52">
        <v>0.2692006</v>
      </c>
      <c r="F28" s="52">
        <v>0.05483476</v>
      </c>
      <c r="G28" s="52">
        <v>0.0897409</v>
      </c>
    </row>
    <row r="29" spans="1:7" ht="12.75">
      <c r="A29" t="s">
        <v>37</v>
      </c>
      <c r="B29" s="52">
        <v>-0.08019109</v>
      </c>
      <c r="C29" s="52">
        <v>0.05572076</v>
      </c>
      <c r="D29" s="52">
        <v>-0.02424625</v>
      </c>
      <c r="E29" s="52">
        <v>-0.003079804</v>
      </c>
      <c r="F29" s="52">
        <v>-0.1082208</v>
      </c>
      <c r="G29" s="52">
        <v>-0.01918958</v>
      </c>
    </row>
    <row r="30" spans="1:7" ht="12.75">
      <c r="A30" t="s">
        <v>38</v>
      </c>
      <c r="B30" s="52">
        <v>0.02436844</v>
      </c>
      <c r="C30" s="52">
        <v>-0.04748822</v>
      </c>
      <c r="D30" s="52">
        <v>0.01141005</v>
      </c>
      <c r="E30" s="52">
        <v>-0.004143269</v>
      </c>
      <c r="F30" s="52">
        <v>0.2773696</v>
      </c>
      <c r="G30" s="52">
        <v>0.03080469</v>
      </c>
    </row>
    <row r="31" spans="1:7" ht="12.75">
      <c r="A31" t="s">
        <v>39</v>
      </c>
      <c r="B31" s="52">
        <v>-0.05307007</v>
      </c>
      <c r="C31" s="52">
        <v>-0.008146342</v>
      </c>
      <c r="D31" s="52">
        <v>-0.01262576</v>
      </c>
      <c r="E31" s="52">
        <v>0.01052062</v>
      </c>
      <c r="F31" s="52">
        <v>0.03754963</v>
      </c>
      <c r="G31" s="52">
        <v>-0.005147946</v>
      </c>
    </row>
    <row r="32" spans="1:7" ht="12.75">
      <c r="A32" t="s">
        <v>40</v>
      </c>
      <c r="B32" s="52">
        <v>-0.01292837</v>
      </c>
      <c r="C32" s="52">
        <v>0.007351488</v>
      </c>
      <c r="D32" s="52">
        <v>0.03156317</v>
      </c>
      <c r="E32" s="52">
        <v>0.03079449</v>
      </c>
      <c r="F32" s="52">
        <v>0.002293441</v>
      </c>
      <c r="G32" s="52">
        <v>0.01520602</v>
      </c>
    </row>
    <row r="33" spans="1:7" ht="12.75">
      <c r="A33" t="s">
        <v>41</v>
      </c>
      <c r="B33" s="52">
        <v>0.1371055</v>
      </c>
      <c r="C33" s="52">
        <v>0.08539346</v>
      </c>
      <c r="D33" s="52">
        <v>0.1452368</v>
      </c>
      <c r="E33" s="52">
        <v>0.1325808</v>
      </c>
      <c r="F33" s="52">
        <v>0.1003091</v>
      </c>
      <c r="G33" s="52">
        <v>0.1206362</v>
      </c>
    </row>
    <row r="34" spans="1:7" ht="12.75">
      <c r="A34" t="s">
        <v>42</v>
      </c>
      <c r="B34" s="52">
        <v>-0.01536981</v>
      </c>
      <c r="C34" s="52">
        <v>-0.01095946</v>
      </c>
      <c r="D34" s="52">
        <v>-0.004609674</v>
      </c>
      <c r="E34" s="52">
        <v>-0.009282419</v>
      </c>
      <c r="F34" s="52">
        <v>-0.03119358</v>
      </c>
      <c r="G34" s="52">
        <v>-0.01240587</v>
      </c>
    </row>
    <row r="35" spans="1:7" ht="12.75">
      <c r="A35" t="s">
        <v>43</v>
      </c>
      <c r="B35" s="52">
        <v>-0.0006208365</v>
      </c>
      <c r="C35" s="52">
        <v>0.00281385</v>
      </c>
      <c r="D35" s="52">
        <v>-0.001736224</v>
      </c>
      <c r="E35" s="52">
        <v>-0.002826363</v>
      </c>
      <c r="F35" s="52">
        <v>-0.004148608</v>
      </c>
      <c r="G35" s="52">
        <v>-0.00106429</v>
      </c>
    </row>
    <row r="36" spans="1:6" ht="12.75">
      <c r="A36" t="s">
        <v>44</v>
      </c>
      <c r="B36" s="52">
        <v>22.4884</v>
      </c>
      <c r="C36" s="52">
        <v>22.49146</v>
      </c>
      <c r="D36" s="52">
        <v>22.50366</v>
      </c>
      <c r="E36" s="52">
        <v>22.50671</v>
      </c>
      <c r="F36" s="52">
        <v>22.51587</v>
      </c>
    </row>
    <row r="37" spans="1:6" ht="12.75">
      <c r="A37" t="s">
        <v>45</v>
      </c>
      <c r="B37" s="52">
        <v>-0.09409587</v>
      </c>
      <c r="C37" s="52">
        <v>0.05900065</v>
      </c>
      <c r="D37" s="52">
        <v>0.1256307</v>
      </c>
      <c r="E37" s="52">
        <v>0.1800537</v>
      </c>
      <c r="F37" s="52">
        <v>0.2115885</v>
      </c>
    </row>
    <row r="38" spans="1:7" ht="12.75">
      <c r="A38" t="s">
        <v>56</v>
      </c>
      <c r="B38" s="52">
        <v>0.0002000991</v>
      </c>
      <c r="C38" s="52">
        <v>-0.0003061262</v>
      </c>
      <c r="D38" s="52">
        <v>0</v>
      </c>
      <c r="E38" s="52">
        <v>0.0001587539</v>
      </c>
      <c r="F38" s="52">
        <v>5.624406E-05</v>
      </c>
      <c r="G38" s="52">
        <v>0.0002635013</v>
      </c>
    </row>
    <row r="39" spans="1:7" ht="12.75">
      <c r="A39" t="s">
        <v>57</v>
      </c>
      <c r="B39" s="52">
        <v>3.826335E-05</v>
      </c>
      <c r="C39" s="52">
        <v>-0.0001701636</v>
      </c>
      <c r="D39" s="52">
        <v>0.0001274747</v>
      </c>
      <c r="E39" s="52">
        <v>0</v>
      </c>
      <c r="F39" s="52">
        <v>4.632593E-05</v>
      </c>
      <c r="G39" s="52">
        <v>0.001017096</v>
      </c>
    </row>
    <row r="40" spans="2:7" ht="12.75">
      <c r="B40" t="s">
        <v>46</v>
      </c>
      <c r="C40">
        <v>-0.003775</v>
      </c>
      <c r="D40" t="s">
        <v>47</v>
      </c>
      <c r="E40">
        <v>3.115638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0.00020009904980522995</v>
      </c>
      <c r="C50">
        <f>-0.017/(C7*C7+C22*C22)*(C21*C22+C6*C7)</f>
        <v>-0.0003061262146868108</v>
      </c>
      <c r="D50">
        <f>-0.017/(D7*D7+D22*D22)*(D21*D22+D6*D7)</f>
        <v>-4.594828773655622E-06</v>
      </c>
      <c r="E50">
        <f>-0.017/(E7*E7+E22*E22)*(E21*E22+E6*E7)</f>
        <v>0.00015875386124652402</v>
      </c>
      <c r="F50">
        <f>-0.017/(F7*F7+F22*F22)*(F21*F22+F6*F7)</f>
        <v>5.6244064855598064E-05</v>
      </c>
      <c r="G50">
        <f>(B50*B$4+C50*C$4+D50*D$4+E50*E$4+F50*F$4)/SUM(B$4:F$4)</f>
        <v>-1.1627863878206976E-07</v>
      </c>
    </row>
    <row r="51" spans="1:7" ht="12.75">
      <c r="A51" t="s">
        <v>60</v>
      </c>
      <c r="B51">
        <f>-0.017/(B7*B7+B22*B22)*(B21*B7-B6*B22)</f>
        <v>3.82633522077804E-05</v>
      </c>
      <c r="C51">
        <f>-0.017/(C7*C7+C22*C22)*(C21*C7-C6*C22)</f>
        <v>-0.00017016366121662445</v>
      </c>
      <c r="D51">
        <f>-0.017/(D7*D7+D22*D22)*(D21*D7-D6*D22)</f>
        <v>0.00012747471666268783</v>
      </c>
      <c r="E51">
        <f>-0.017/(E7*E7+E22*E22)*(E21*E7-E6*E22)</f>
        <v>-6.245439484322374E-06</v>
      </c>
      <c r="F51">
        <f>-0.017/(F7*F7+F22*F22)*(F21*F7-F6*F22)</f>
        <v>4.6325921574810734E-05</v>
      </c>
      <c r="G51">
        <f>(B51*B$4+C51*C$4+D51*D$4+E51*E$4+F51*F$4)/SUM(B$4:F$4)</f>
        <v>-3.416045982132859E-08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9999.977328369234</v>
      </c>
      <c r="C62">
        <f>C7+(2/0.017)*(C8*C50-C23*C51)</f>
        <v>9999.950219836312</v>
      </c>
      <c r="D62">
        <f>D7+(2/0.017)*(D8*D50-D23*D51)</f>
        <v>10000.059056535478</v>
      </c>
      <c r="E62">
        <f>E7+(2/0.017)*(E8*E50-E23*E51)</f>
        <v>9999.951609077372</v>
      </c>
      <c r="F62">
        <f>F7+(2/0.017)*(F8*F50-F23*F51)</f>
        <v>9999.965901164103</v>
      </c>
    </row>
    <row r="63" spans="1:6" ht="12.75">
      <c r="A63" t="s">
        <v>68</v>
      </c>
      <c r="B63">
        <f>B8+(3/0.017)*(B9*B50-B24*B51)</f>
        <v>-1.1578834914758334</v>
      </c>
      <c r="C63">
        <f>C8+(3/0.017)*(C9*C50-C24*C51)</f>
        <v>-0.23194498607507824</v>
      </c>
      <c r="D63">
        <f>D8+(3/0.017)*(D9*D50-D24*D51)</f>
        <v>-2.815956203073851</v>
      </c>
      <c r="E63">
        <f>E8+(3/0.017)*(E9*E50-E24*E51)</f>
        <v>-2.3872599982513614</v>
      </c>
      <c r="F63">
        <f>F8+(3/0.017)*(F9*F50-F24*F51)</f>
        <v>-3.796936809350785</v>
      </c>
    </row>
    <row r="64" spans="1:6" ht="12.75">
      <c r="A64" t="s">
        <v>69</v>
      </c>
      <c r="B64">
        <f>B9+(4/0.017)*(B10*B50-B25*B51)</f>
        <v>1.1153325398075373</v>
      </c>
      <c r="C64">
        <f>C9+(4/0.017)*(C10*C50-C25*C51)</f>
        <v>0.7291201202741047</v>
      </c>
      <c r="D64">
        <f>D9+(4/0.017)*(D10*D50-D25*D51)</f>
        <v>0.3364676492738074</v>
      </c>
      <c r="E64">
        <f>E9+(4/0.017)*(E10*E50-E25*E51)</f>
        <v>0.2931866004553647</v>
      </c>
      <c r="F64">
        <f>F9+(4/0.017)*(F10*F50-F25*F51)</f>
        <v>-1.1340862712464337</v>
      </c>
    </row>
    <row r="65" spans="1:6" ht="12.75">
      <c r="A65" t="s">
        <v>70</v>
      </c>
      <c r="B65">
        <f>B10+(5/0.017)*(B11*B50-B26*B51)</f>
        <v>0.5082800482632035</v>
      </c>
      <c r="C65">
        <f>C10+(5/0.017)*(C11*C50-C26*C51)</f>
        <v>0.48852499874562316</v>
      </c>
      <c r="D65">
        <f>D10+(5/0.017)*(D11*D50-D26*D51)</f>
        <v>0.6886292589596235</v>
      </c>
      <c r="E65">
        <f>E10+(5/0.017)*(E11*E50-E26*E51)</f>
        <v>0.4735383434063919</v>
      </c>
      <c r="F65">
        <f>F10+(5/0.017)*(F11*F50-F26*F51)</f>
        <v>-0.7983918688984742</v>
      </c>
    </row>
    <row r="66" spans="1:6" ht="12.75">
      <c r="A66" t="s">
        <v>71</v>
      </c>
      <c r="B66">
        <f>B11+(6/0.017)*(B12*B50-B27*B51)</f>
        <v>1.307189005050397</v>
      </c>
      <c r="C66">
        <f>C11+(6/0.017)*(C12*C50-C27*C51)</f>
        <v>-0.22987887767526843</v>
      </c>
      <c r="D66">
        <f>D11+(6/0.017)*(D12*D50-D27*D51)</f>
        <v>-1.5038296232625101</v>
      </c>
      <c r="E66">
        <f>E11+(6/0.017)*(E12*E50-E27*E51)</f>
        <v>-0.915567816884349</v>
      </c>
      <c r="F66">
        <f>F11+(6/0.017)*(F12*F50-F27*F51)</f>
        <v>12.442659701303507</v>
      </c>
    </row>
    <row r="67" spans="1:6" ht="12.75">
      <c r="A67" t="s">
        <v>72</v>
      </c>
      <c r="B67">
        <f>B12+(7/0.017)*(B13*B50-B28*B51)</f>
        <v>0.28881113408362896</v>
      </c>
      <c r="C67">
        <f>C12+(7/0.017)*(C13*C50-C28*C51)</f>
        <v>0.010936966776927237</v>
      </c>
      <c r="D67">
        <f>D12+(7/0.017)*(D13*D50-D28*D51)</f>
        <v>0.22316686368825892</v>
      </c>
      <c r="E67">
        <f>E12+(7/0.017)*(E13*E50-E28*E51)</f>
        <v>0.2804996136353005</v>
      </c>
      <c r="F67">
        <f>F12+(7/0.017)*(F13*F50-F28*F51)</f>
        <v>-0.1829246271220537</v>
      </c>
    </row>
    <row r="68" spans="1:6" ht="12.75">
      <c r="A68" t="s">
        <v>73</v>
      </c>
      <c r="B68">
        <f>B13+(8/0.017)*(B14*B50-B29*B51)</f>
        <v>0.049232743936669224</v>
      </c>
      <c r="C68">
        <f>C13+(8/0.017)*(C14*C50-C29*C51)</f>
        <v>0.1001966742105736</v>
      </c>
      <c r="D68">
        <f>D13+(8/0.017)*(D14*D50-D29*D51)</f>
        <v>0.0886676752850771</v>
      </c>
      <c r="E68">
        <f>E13+(8/0.017)*(E14*E50-E29*E51)</f>
        <v>-0.08753756159359664</v>
      </c>
      <c r="F68">
        <f>F13+(8/0.017)*(F14*F50-F29*F51)</f>
        <v>-0.3160608133072722</v>
      </c>
    </row>
    <row r="69" spans="1:6" ht="12.75">
      <c r="A69" t="s">
        <v>74</v>
      </c>
      <c r="B69">
        <f>B14+(9/0.017)*(B15*B50-B30*B51)</f>
        <v>0.04249253954356152</v>
      </c>
      <c r="C69">
        <f>C14+(9/0.017)*(C15*C50-C30*C51)</f>
        <v>0.14793762602936508</v>
      </c>
      <c r="D69">
        <f>D14+(9/0.017)*(D15*D50-D30*D51)</f>
        <v>0.009216280491903733</v>
      </c>
      <c r="E69">
        <f>E14+(9/0.017)*(E15*E50-E30*E51)</f>
        <v>0.016212407948680275</v>
      </c>
      <c r="F69">
        <f>F14+(9/0.017)*(F15*F50-F30*F51)</f>
        <v>-0.04365287965818902</v>
      </c>
    </row>
    <row r="70" spans="1:6" ht="12.75">
      <c r="A70" t="s">
        <v>75</v>
      </c>
      <c r="B70">
        <f>B15+(10/0.017)*(B16*B50-B31*B51)</f>
        <v>-0.11577046645328082</v>
      </c>
      <c r="C70">
        <f>C15+(10/0.017)*(C16*C50-C31*C51)</f>
        <v>0.15123781552647864</v>
      </c>
      <c r="D70">
        <f>D15+(10/0.017)*(D16*D50-D31*D51)</f>
        <v>0.24959153474037046</v>
      </c>
      <c r="E70">
        <f>E15+(10/0.017)*(E16*E50-E31*E51)</f>
        <v>0.1434664315572192</v>
      </c>
      <c r="F70">
        <f>F15+(10/0.017)*(F16*F50-F31*F51)</f>
        <v>-0.3153681965081816</v>
      </c>
    </row>
    <row r="71" spans="1:6" ht="12.75">
      <c r="A71" t="s">
        <v>76</v>
      </c>
      <c r="B71">
        <f>B16+(11/0.017)*(B17*B50-B32*B51)</f>
        <v>-0.023897165631000132</v>
      </c>
      <c r="C71">
        <f>C16+(11/0.017)*(C17*C50-C32*C51)</f>
        <v>0.024266155747922895</v>
      </c>
      <c r="D71">
        <f>D16+(11/0.017)*(D17*D50-D32*D51)</f>
        <v>0.0175582794447536</v>
      </c>
      <c r="E71">
        <f>E16+(11/0.017)*(E17*E50-E32*E51)</f>
        <v>0.03692081377593838</v>
      </c>
      <c r="F71">
        <f>F16+(11/0.017)*(F17*F50-F32*F51)</f>
        <v>-0.015443387021887817</v>
      </c>
    </row>
    <row r="72" spans="1:6" ht="12.75">
      <c r="A72" t="s">
        <v>77</v>
      </c>
      <c r="B72">
        <f>B17+(12/0.017)*(B18*B50-B33*B51)</f>
        <v>-0.04973132564618045</v>
      </c>
      <c r="C72">
        <f>C17+(12/0.017)*(C18*C50-C33*C51)</f>
        <v>-0.03446123504413945</v>
      </c>
      <c r="D72">
        <f>D17+(12/0.017)*(D18*D50-D33*D51)</f>
        <v>-0.07340232579284392</v>
      </c>
      <c r="E72">
        <f>E17+(12/0.017)*(E18*E50-E33*E51)</f>
        <v>-0.05024461086822157</v>
      </c>
      <c r="F72">
        <f>F17+(12/0.017)*(F18*F50-F33*F51)</f>
        <v>-0.03839750015271461</v>
      </c>
    </row>
    <row r="73" spans="1:6" ht="12.75">
      <c r="A73" t="s">
        <v>78</v>
      </c>
      <c r="B73">
        <f>B18+(13/0.017)*(B19*B50-B34*B51)</f>
        <v>0.027155846587927163</v>
      </c>
      <c r="C73">
        <f>C18+(13/0.017)*(C19*C50-C34*C51)</f>
        <v>0.001449923146392848</v>
      </c>
      <c r="D73">
        <f>D18+(13/0.017)*(D19*D50-D34*D51)</f>
        <v>0.0163077848847762</v>
      </c>
      <c r="E73">
        <f>E18+(13/0.017)*(E19*E50-E34*E51)</f>
        <v>0.021360019415092735</v>
      </c>
      <c r="F73">
        <f>F18+(13/0.017)*(F19*F50-F34*F51)</f>
        <v>-0.011941259523362526</v>
      </c>
    </row>
    <row r="74" spans="1:6" ht="12.75">
      <c r="A74" t="s">
        <v>79</v>
      </c>
      <c r="B74">
        <f>B19+(14/0.017)*(B20*B50-B35*B51)</f>
        <v>-0.24047733453944387</v>
      </c>
      <c r="C74">
        <f>C19+(14/0.017)*(C20*C50-C35*C51)</f>
        <v>-0.2287423617803114</v>
      </c>
      <c r="D74">
        <f>D19+(14/0.017)*(D20*D50-D35*D51)</f>
        <v>-0.24196853937064358</v>
      </c>
      <c r="E74">
        <f>E19+(14/0.017)*(E20*E50-E35*E51)</f>
        <v>-0.2335135533922882</v>
      </c>
      <c r="F74">
        <f>F19+(14/0.017)*(F20*F50-F35*F51)</f>
        <v>-0.17372826395600016</v>
      </c>
    </row>
    <row r="75" spans="1:6" ht="12.75">
      <c r="A75" t="s">
        <v>80</v>
      </c>
      <c r="B75" s="52">
        <f>B20</f>
        <v>-0.00797086</v>
      </c>
      <c r="C75" s="52">
        <f>C20</f>
        <v>-0.008200665</v>
      </c>
      <c r="D75" s="52">
        <f>D20</f>
        <v>0.002459513</v>
      </c>
      <c r="E75" s="52">
        <f>E20</f>
        <v>-0.0003871588</v>
      </c>
      <c r="F75" s="52">
        <f>F20</f>
        <v>0.0004914544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32.22943528025255</v>
      </c>
      <c r="C82">
        <f>C22+(2/0.017)*(C8*C51+C23*C50)</f>
        <v>9.231937412951527</v>
      </c>
      <c r="D82">
        <f>D22+(2/0.017)*(D8*D51+D23*D50)</f>
        <v>-15.735916044443673</v>
      </c>
      <c r="E82">
        <f>E22+(2/0.017)*(E8*E51+E23*E50)</f>
        <v>-5.599590630943013</v>
      </c>
      <c r="F82">
        <f>F22+(2/0.017)*(F8*F51+F23*F50)</f>
        <v>-15.394704040062809</v>
      </c>
    </row>
    <row r="83" spans="1:6" ht="12.75">
      <c r="A83" t="s">
        <v>83</v>
      </c>
      <c r="B83">
        <f>B23+(3/0.017)*(B9*B51+B24*B50)</f>
        <v>-1.3974654509281705</v>
      </c>
      <c r="C83">
        <f>C23+(3/0.017)*(C9*C51+C24*C50)</f>
        <v>-2.879443648887008</v>
      </c>
      <c r="D83">
        <f>D23+(3/0.017)*(D9*D51+D24*D50)</f>
        <v>-3.833291150111617</v>
      </c>
      <c r="E83">
        <f>E23+(3/0.017)*(E9*E51+E24*E50)</f>
        <v>-4.799802293263493</v>
      </c>
      <c r="F83">
        <f>F23+(3/0.017)*(F9*F51+F24*F50)</f>
        <v>1.706846871384282</v>
      </c>
    </row>
    <row r="84" spans="1:6" ht="12.75">
      <c r="A84" t="s">
        <v>84</v>
      </c>
      <c r="B84">
        <f>B24+(4/0.017)*(B10*B51+B25*B50)</f>
        <v>-2.5935907830384255</v>
      </c>
      <c r="C84">
        <f>C24+(4/0.017)*(C10*C51+C25*C50)</f>
        <v>0.2585396429965446</v>
      </c>
      <c r="D84">
        <f>D24+(4/0.017)*(D10*D51+D25*D50)</f>
        <v>2.6174292108141657</v>
      </c>
      <c r="E84">
        <f>E24+(4/0.017)*(E10*E51+E25*E50)</f>
        <v>3.2022184271592766</v>
      </c>
      <c r="F84">
        <f>F24+(4/0.017)*(F10*F51+F25*F50)</f>
        <v>2.754576874842318</v>
      </c>
    </row>
    <row r="85" spans="1:6" ht="12.75">
      <c r="A85" t="s">
        <v>85</v>
      </c>
      <c r="B85">
        <f>B25+(5/0.017)*(B11*B51+B26*B50)</f>
        <v>0.12217147141265576</v>
      </c>
      <c r="C85">
        <f>C25+(5/0.017)*(C11*C51+C26*C50)</f>
        <v>-0.32431987439420956</v>
      </c>
      <c r="D85">
        <f>D25+(5/0.017)*(D11*D51+D26*D50)</f>
        <v>-0.4628751067275656</v>
      </c>
      <c r="E85">
        <f>E25+(5/0.017)*(E11*E51+E26*E50)</f>
        <v>-1.1390170550426995</v>
      </c>
      <c r="F85">
        <f>F25+(5/0.017)*(F11*F51+F26*F50)</f>
        <v>-2.783505787890547</v>
      </c>
    </row>
    <row r="86" spans="1:6" ht="12.75">
      <c r="A86" t="s">
        <v>86</v>
      </c>
      <c r="B86">
        <f>B26+(6/0.017)*(B12*B51+B27*B50)</f>
        <v>0.2708139806190027</v>
      </c>
      <c r="C86">
        <f>C26+(6/0.017)*(C12*C51+C27*C50)</f>
        <v>0.39517877637944615</v>
      </c>
      <c r="D86">
        <f>D26+(6/0.017)*(D12*D51+D27*D50)</f>
        <v>-0.1606116276288022</v>
      </c>
      <c r="E86">
        <f>E26+(6/0.017)*(E12*E51+E27*E50)</f>
        <v>-0.1267314368578368</v>
      </c>
      <c r="F86">
        <f>F26+(6/0.017)*(F12*F51+F27*F50)</f>
        <v>1.4028135186515185</v>
      </c>
    </row>
    <row r="87" spans="1:6" ht="12.75">
      <c r="A87" t="s">
        <v>87</v>
      </c>
      <c r="B87">
        <f>B27+(7/0.017)*(B13*B51+B28*B50)</f>
        <v>-0.30152863783414563</v>
      </c>
      <c r="C87">
        <f>C27+(7/0.017)*(C13*C51+C28*C50)</f>
        <v>-0.5316155529252217</v>
      </c>
      <c r="D87">
        <f>D27+(7/0.017)*(D13*D51+D28*D50)</f>
        <v>-0.15092501308768738</v>
      </c>
      <c r="E87">
        <f>E27+(7/0.017)*(E13*E51+E28*E50)</f>
        <v>-0.02112849368443842</v>
      </c>
      <c r="F87">
        <f>F27+(7/0.017)*(F13*F51+F28*F50)</f>
        <v>-0.13103186156366414</v>
      </c>
    </row>
    <row r="88" spans="1:6" ht="12.75">
      <c r="A88" t="s">
        <v>88</v>
      </c>
      <c r="B88">
        <f>B28+(8/0.017)*(B14*B51+B29*B50)</f>
        <v>-0.34223914295217084</v>
      </c>
      <c r="C88">
        <f>C28+(8/0.017)*(C14*C51+C29*C50)</f>
        <v>0.02534081201839386</v>
      </c>
      <c r="D88">
        <f>D28+(8/0.017)*(D14*D51+D29*D50)</f>
        <v>0.2282259777808228</v>
      </c>
      <c r="E88">
        <f>E28+(8/0.017)*(E14*E51+E29*E50)</f>
        <v>0.268957272163302</v>
      </c>
      <c r="F88">
        <f>F28+(8/0.017)*(F14*F51+F29*F50)</f>
        <v>0.051370792064335015</v>
      </c>
    </row>
    <row r="89" spans="1:6" ht="12.75">
      <c r="A89" t="s">
        <v>89</v>
      </c>
      <c r="B89">
        <f>B29+(9/0.017)*(B15*B51+B30*B50)</f>
        <v>-0.0799382190257536</v>
      </c>
      <c r="C89">
        <f>C29+(9/0.017)*(C15*C51+C30*C50)</f>
        <v>0.04951781770275714</v>
      </c>
      <c r="D89">
        <f>D29+(9/0.017)*(D15*D51+D30*D50)</f>
        <v>-0.007490165497369732</v>
      </c>
      <c r="E89">
        <f>E29+(9/0.017)*(E15*E51+E30*E50)</f>
        <v>-0.003889110264510217</v>
      </c>
      <c r="F89">
        <f>F29+(9/0.017)*(F15*F51+F30*F50)</f>
        <v>-0.10765978644977486</v>
      </c>
    </row>
    <row r="90" spans="1:6" ht="12.75">
      <c r="A90" t="s">
        <v>90</v>
      </c>
      <c r="B90">
        <f>B30+(10/0.017)*(B16*B51+B31*B50)</f>
        <v>0.017736926164578497</v>
      </c>
      <c r="C90">
        <f>C30+(10/0.017)*(C16*C51+C31*C50)</f>
        <v>-0.04726299289311961</v>
      </c>
      <c r="D90">
        <f>D30+(10/0.017)*(D16*D51+D31*D50)</f>
        <v>0.012942564974295448</v>
      </c>
      <c r="E90">
        <f>E30+(10/0.017)*(E16*E51+E31*E50)</f>
        <v>-0.003317272657923835</v>
      </c>
      <c r="F90">
        <f>F30+(10/0.017)*(F16*F51+F31*F50)</f>
        <v>0.2782275605384021</v>
      </c>
    </row>
    <row r="91" spans="1:6" ht="12.75">
      <c r="A91" t="s">
        <v>91</v>
      </c>
      <c r="B91">
        <f>B31+(11/0.017)*(B17*B51+B32*B50)</f>
        <v>-0.05610495973505153</v>
      </c>
      <c r="C91">
        <f>C31+(11/0.017)*(C17*C51+C32*C50)</f>
        <v>-0.00345945807356517</v>
      </c>
      <c r="D91">
        <f>D31+(11/0.017)*(D17*D51+D32*D50)</f>
        <v>-0.01769212170925419</v>
      </c>
      <c r="E91">
        <f>E31+(11/0.017)*(E17*E51+E32*E50)</f>
        <v>0.013911861417309962</v>
      </c>
      <c r="F91">
        <f>F31+(11/0.017)*(F17*F51+F32*F50)</f>
        <v>0.03658705739839385</v>
      </c>
    </row>
    <row r="92" spans="1:6" ht="12.75">
      <c r="A92" t="s">
        <v>92</v>
      </c>
      <c r="B92">
        <f>B32+(12/0.017)*(B18*B51+B33*B50)</f>
        <v>0.008147124530698</v>
      </c>
      <c r="C92">
        <f>C32+(12/0.017)*(C18*C51+C33*C50)</f>
        <v>-0.004945420835715501</v>
      </c>
      <c r="D92">
        <f>D32+(12/0.017)*(D18*D51+D33*D50)</f>
        <v>0.03244252567975126</v>
      </c>
      <c r="E92">
        <f>E32+(12/0.017)*(E18*E51+E33*E50)</f>
        <v>0.04543239677820701</v>
      </c>
      <c r="F92">
        <f>F32+(12/0.017)*(F18*F51+F33*F50)</f>
        <v>0.0060938556718778255</v>
      </c>
    </row>
    <row r="93" spans="1:6" ht="12.75">
      <c r="A93" t="s">
        <v>93</v>
      </c>
      <c r="B93">
        <f>B33+(13/0.017)*(B19*B51+B34*B50)</f>
        <v>0.1277551023711272</v>
      </c>
      <c r="C93">
        <f>C33+(13/0.017)*(C19*C51+C34*C50)</f>
        <v>0.11804450023166935</v>
      </c>
      <c r="D93">
        <f>D33+(13/0.017)*(D19*D51+D34*D50)</f>
        <v>0.1216488823678473</v>
      </c>
      <c r="E93">
        <f>E33+(13/0.017)*(E19*E51+E34*E50)</f>
        <v>0.1325688461153176</v>
      </c>
      <c r="F93">
        <f>F33+(13/0.017)*(F19*F51+F34*F50)</f>
        <v>0.09280659939506643</v>
      </c>
    </row>
    <row r="94" spans="1:6" ht="12.75">
      <c r="A94" t="s">
        <v>94</v>
      </c>
      <c r="B94">
        <f>B34+(14/0.017)*(B20*B51+B35*B50)</f>
        <v>-0.015723285802493315</v>
      </c>
      <c r="C94">
        <f>C34+(14/0.017)*(C20*C51+C35*C50)</f>
        <v>-0.01051964429161155</v>
      </c>
      <c r="D94">
        <f>D34+(14/0.017)*(D20*D51+D35*D50)</f>
        <v>-0.004344906514873958</v>
      </c>
      <c r="E94">
        <f>E34+(14/0.017)*(E20*E51+E35*E50)</f>
        <v>-0.009649942110440778</v>
      </c>
      <c r="F94">
        <f>F34+(14/0.017)*(F20*F51+F35*F50)</f>
        <v>-0.03136698852893449</v>
      </c>
    </row>
    <row r="95" spans="1:6" ht="12.75">
      <c r="A95" t="s">
        <v>95</v>
      </c>
      <c r="B95" s="52">
        <f>B35</f>
        <v>-0.0006208365</v>
      </c>
      <c r="C95" s="52">
        <f>C35</f>
        <v>0.00281385</v>
      </c>
      <c r="D95" s="52">
        <f>D35</f>
        <v>-0.001736224</v>
      </c>
      <c r="E95" s="52">
        <f>E35</f>
        <v>-0.002826363</v>
      </c>
      <c r="F95" s="52">
        <f>F35</f>
        <v>-0.004148608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-1.1578861165924839</v>
      </c>
      <c r="C103">
        <f>C63*10000/C62</f>
        <v>-0.2319461407067634</v>
      </c>
      <c r="D103">
        <f>D63*10000/D62</f>
        <v>-2.8159395731103207</v>
      </c>
      <c r="E103">
        <f>E63*10000/E62</f>
        <v>-2.3872715504786504</v>
      </c>
      <c r="F103">
        <f>F63*10000/F62</f>
        <v>-3.7969497565074506</v>
      </c>
      <c r="G103">
        <f>AVERAGE(C103:E103)</f>
        <v>-1.811719088098578</v>
      </c>
      <c r="H103">
        <f>STDEV(C103:E103)</f>
        <v>1.3848108146566458</v>
      </c>
      <c r="I103">
        <f>(B103*B4+C103*C4+D103*D4+E103*E4+F103*F4)/SUM(B4:F4)</f>
        <v>-1.9817517883170892</v>
      </c>
      <c r="K103">
        <f>(LN(H103)+LN(H123))/2-LN(K114*K115^3)</f>
        <v>-3.7360804112841737</v>
      </c>
    </row>
    <row r="104" spans="1:11" ht="12.75">
      <c r="A104" t="s">
        <v>69</v>
      </c>
      <c r="B104">
        <f>B64*10000/B62</f>
        <v>1.1153350684540224</v>
      </c>
      <c r="C104">
        <f>C64*10000/C62</f>
        <v>0.7291237498640664</v>
      </c>
      <c r="D104">
        <f>D64*10000/D62</f>
        <v>0.33646566222417557</v>
      </c>
      <c r="E104">
        <f>E64*10000/E62</f>
        <v>0.29318801921924004</v>
      </c>
      <c r="F104">
        <f>F64*10000/F62</f>
        <v>-1.1340901383617856</v>
      </c>
      <c r="G104">
        <f>AVERAGE(C104:E104)</f>
        <v>0.4529258104358273</v>
      </c>
      <c r="H104">
        <f>STDEV(C104:E104)</f>
        <v>0.24017121997508284</v>
      </c>
      <c r="I104">
        <f>(B104*B4+C104*C4+D104*D4+E104*E4+F104*F4)/SUM(B4:F4)</f>
        <v>0.3373967609025307</v>
      </c>
      <c r="K104">
        <f>(LN(H104)+LN(H124))/2-LN(K114*K115^4)</f>
        <v>-3.778610125495469</v>
      </c>
    </row>
    <row r="105" spans="1:11" ht="12.75">
      <c r="A105" t="s">
        <v>70</v>
      </c>
      <c r="B105">
        <f>B65*10000/B62</f>
        <v>0.508281200619574</v>
      </c>
      <c r="C105">
        <f>C65*10000/C62</f>
        <v>0.48852743064316956</v>
      </c>
      <c r="D105">
        <f>D65*10000/D62</f>
        <v>0.6886251921778141</v>
      </c>
      <c r="E105">
        <f>E65*10000/E62</f>
        <v>0.4735406349132144</v>
      </c>
      <c r="F105">
        <f>F65*10000/F62</f>
        <v>-0.7983945913310893</v>
      </c>
      <c r="G105">
        <f>AVERAGE(C105:E105)</f>
        <v>0.5502310859113994</v>
      </c>
      <c r="H105">
        <f>STDEV(C105:E105)</f>
        <v>0.12008683316052071</v>
      </c>
      <c r="I105">
        <f>(B105*B4+C105*C4+D105*D4+E105*E4+F105*F4)/SUM(B4:F4)</f>
        <v>0.36457908062310246</v>
      </c>
      <c r="K105">
        <f>(LN(H105)+LN(H125))/2-LN(K114*K115^5)</f>
        <v>-4.170852862142187</v>
      </c>
    </row>
    <row r="106" spans="1:11" ht="12.75">
      <c r="A106" t="s">
        <v>71</v>
      </c>
      <c r="B106">
        <f>B66*10000/B62</f>
        <v>1.3071919686677622</v>
      </c>
      <c r="C106">
        <f>C66*10000/C62</f>
        <v>-0.22988002202178096</v>
      </c>
      <c r="D106">
        <f>D66*10000/D62</f>
        <v>-1.5038207422182086</v>
      </c>
      <c r="E106">
        <f>E66*10000/E62</f>
        <v>-0.9155722474229274</v>
      </c>
      <c r="F106">
        <f>F66*10000/F62</f>
        <v>12.442702129469309</v>
      </c>
      <c r="G106">
        <f>AVERAGE(C106:E106)</f>
        <v>-0.883091003887639</v>
      </c>
      <c r="H106">
        <f>STDEV(C106:E106)</f>
        <v>0.6375911801694307</v>
      </c>
      <c r="I106">
        <f>(B106*B4+C106*C4+D106*D4+E106*E4+F106*F4)/SUM(B4:F4)</f>
        <v>1.2085278220180098</v>
      </c>
      <c r="K106">
        <f>(LN(H106)+LN(H126))/2-LN(K114*K115^6)</f>
        <v>-2.9127109937880857</v>
      </c>
    </row>
    <row r="107" spans="1:11" ht="12.75">
      <c r="A107" t="s">
        <v>72</v>
      </c>
      <c r="B107">
        <f>B67*10000/B62</f>
        <v>0.2888117888670528</v>
      </c>
      <c r="C107">
        <f>C67*10000/C62</f>
        <v>0.010937021221597905</v>
      </c>
      <c r="D107">
        <f>D67*10000/D62</f>
        <v>0.2231655457498619</v>
      </c>
      <c r="E107">
        <f>E67*10000/E62</f>
        <v>0.280500971005379</v>
      </c>
      <c r="F107">
        <f>F67*10000/F62</f>
        <v>-0.1829252508758648</v>
      </c>
      <c r="G107">
        <f>AVERAGE(C107:E107)</f>
        <v>0.17153451265894626</v>
      </c>
      <c r="H107">
        <f>STDEV(C107:E107)</f>
        <v>0.14200529370162454</v>
      </c>
      <c r="I107">
        <f>(B107*B4+C107*C4+D107*D4+E107*E4+F107*F4)/SUM(B4:F4)</f>
        <v>0.1413119748904123</v>
      </c>
      <c r="K107">
        <f>(LN(H107)+LN(H127))/2-LN(K114*K115^7)</f>
        <v>-3.1526501288199977</v>
      </c>
    </row>
    <row r="108" spans="1:9" ht="12.75">
      <c r="A108" t="s">
        <v>73</v>
      </c>
      <c r="B108">
        <f>B68*10000/B62</f>
        <v>0.049232855555581496</v>
      </c>
      <c r="C108">
        <f>C68*10000/C62</f>
        <v>0.10019717299374087</v>
      </c>
      <c r="D108">
        <f>D68*10000/D62</f>
        <v>0.0886671516475984</v>
      </c>
      <c r="E108">
        <f>E68*10000/E62</f>
        <v>-0.08753798519798352</v>
      </c>
      <c r="F108">
        <f>F68*10000/F62</f>
        <v>-0.31606189104152776</v>
      </c>
      <c r="G108">
        <f>AVERAGE(C108:E108)</f>
        <v>0.03377544648111859</v>
      </c>
      <c r="H108">
        <f>STDEV(C108:E108)</f>
        <v>0.10521856717034668</v>
      </c>
      <c r="I108">
        <f>(B108*B4+C108*C4+D108*D4+E108*E4+F108*F4)/SUM(B4:F4)</f>
        <v>-0.010566428728643064</v>
      </c>
    </row>
    <row r="109" spans="1:9" ht="12.75">
      <c r="A109" t="s">
        <v>74</v>
      </c>
      <c r="B109">
        <f>B69*10000/B62</f>
        <v>0.04249263588129662</v>
      </c>
      <c r="C109">
        <f>C69*10000/C62</f>
        <v>0.14793836246895503</v>
      </c>
      <c r="D109">
        <f>D69*10000/D62</f>
        <v>0.00921622606406558</v>
      </c>
      <c r="E109">
        <f>E69*10000/E62</f>
        <v>0.016212486402397783</v>
      </c>
      <c r="F109">
        <f>F69*10000/F62</f>
        <v>-0.04365302850993458</v>
      </c>
      <c r="G109">
        <f>AVERAGE(C109:E109)</f>
        <v>0.0577890249784728</v>
      </c>
      <c r="H109">
        <f>STDEV(C109:E109)</f>
        <v>0.078149946910795</v>
      </c>
      <c r="I109">
        <f>(B109*B4+C109*C4+D109*D4+E109*E4+F109*F4)/SUM(B4:F4)</f>
        <v>0.04205236293298153</v>
      </c>
    </row>
    <row r="110" spans="1:11" ht="12.75">
      <c r="A110" t="s">
        <v>75</v>
      </c>
      <c r="B110">
        <f>B70*10000/B62</f>
        <v>-0.1157707289244028</v>
      </c>
      <c r="C110">
        <f>C70*10000/C62</f>
        <v>0.1512385683945477</v>
      </c>
      <c r="D110">
        <f>D70*10000/D62</f>
        <v>0.24959006074794274</v>
      </c>
      <c r="E110">
        <f>E70*10000/E62</f>
        <v>0.14346712580787765</v>
      </c>
      <c r="F110">
        <f>F70*10000/F62</f>
        <v>-0.3153692718806865</v>
      </c>
      <c r="G110">
        <f>AVERAGE(C110:E110)</f>
        <v>0.18143191831678937</v>
      </c>
      <c r="H110">
        <f>STDEV(C110:E110)</f>
        <v>0.05915444289923214</v>
      </c>
      <c r="I110">
        <f>(B110*B4+C110*C4+D110*D4+E110*E4+F110*F4)/SUM(B4:F4)</f>
        <v>0.07227061369515667</v>
      </c>
      <c r="K110">
        <f>EXP(AVERAGE(K103:K107))</f>
        <v>0.02871944371323641</v>
      </c>
    </row>
    <row r="111" spans="1:9" ht="12.75">
      <c r="A111" t="s">
        <v>76</v>
      </c>
      <c r="B111">
        <f>B71*10000/B62</f>
        <v>-0.02389721980989452</v>
      </c>
      <c r="C111">
        <f>C71*10000/C62</f>
        <v>0.02426627654584475</v>
      </c>
      <c r="D111">
        <f>D71*10000/D62</f>
        <v>0.017558175752250677</v>
      </c>
      <c r="E111">
        <f>E71*10000/E62</f>
        <v>0.03692099244002723</v>
      </c>
      <c r="F111">
        <f>F71*10000/F62</f>
        <v>-0.015443439682219359</v>
      </c>
      <c r="G111">
        <f>AVERAGE(C111:E111)</f>
        <v>0.02624848157937422</v>
      </c>
      <c r="H111">
        <f>STDEV(C111:E111)</f>
        <v>0.009832421884628517</v>
      </c>
      <c r="I111">
        <f>(B111*B4+C111*C4+D111*D4+E111*E4+F111*F4)/SUM(B4:F4)</f>
        <v>0.013436245245780496</v>
      </c>
    </row>
    <row r="112" spans="1:9" ht="12.75">
      <c r="A112" t="s">
        <v>77</v>
      </c>
      <c r="B112">
        <f>B72*10000/B62</f>
        <v>-0.049731438395461326</v>
      </c>
      <c r="C112">
        <f>C72*10000/C62</f>
        <v>-0.03446140659358556</v>
      </c>
      <c r="D112">
        <f>D72*10000/D62</f>
        <v>-0.0734018923066982</v>
      </c>
      <c r="E112">
        <f>E72*10000/E62</f>
        <v>-0.05024485400770584</v>
      </c>
      <c r="F112">
        <f>F72*10000/F62</f>
        <v>-0.038397631084166724</v>
      </c>
      <c r="G112">
        <f>AVERAGE(C112:E112)</f>
        <v>-0.052702717635996536</v>
      </c>
      <c r="H112">
        <f>STDEV(C112:E112)</f>
        <v>0.019586249694740918</v>
      </c>
      <c r="I112">
        <f>(B112*B4+C112*C4+D112*D4+E112*E4+F112*F4)/SUM(B4:F4)</f>
        <v>-0.05037276334947408</v>
      </c>
    </row>
    <row r="113" spans="1:9" ht="12.75">
      <c r="A113" t="s">
        <v>78</v>
      </c>
      <c r="B113">
        <f>B73*10000/B62</f>
        <v>0.027155908154799444</v>
      </c>
      <c r="C113">
        <f>C73*10000/C62</f>
        <v>0.0014499303641699345</v>
      </c>
      <c r="D113">
        <f>D73*10000/D62</f>
        <v>0.0163076885772173</v>
      </c>
      <c r="E113">
        <f>E73*10000/E62</f>
        <v>0.021360122778697605</v>
      </c>
      <c r="F113">
        <f>F73*10000/F62</f>
        <v>-0.011941300241806261</v>
      </c>
      <c r="G113">
        <f>AVERAGE(C113:E113)</f>
        <v>0.013039247240028279</v>
      </c>
      <c r="H113">
        <f>STDEV(C113:E113)</f>
        <v>0.010349684636589817</v>
      </c>
      <c r="I113">
        <f>(B113*B4+C113*C4+D113*D4+E113*E4+F113*F4)/SUM(B4:F4)</f>
        <v>0.011756080542694962</v>
      </c>
    </row>
    <row r="114" spans="1:11" ht="12.75">
      <c r="A114" t="s">
        <v>79</v>
      </c>
      <c r="B114">
        <f>B74*10000/B62</f>
        <v>-0.24047787974201357</v>
      </c>
      <c r="C114">
        <f>C74*10000/C62</f>
        <v>-0.22874350046920103</v>
      </c>
      <c r="D114">
        <f>D74*10000/D62</f>
        <v>-0.24196711039671961</v>
      </c>
      <c r="E114">
        <f>E74*10000/E62</f>
        <v>-0.2335146833913858</v>
      </c>
      <c r="F114">
        <f>F74*10000/F62</f>
        <v>-0.1737288563511765</v>
      </c>
      <c r="G114">
        <f>AVERAGE(C114:E114)</f>
        <v>-0.23474176475243547</v>
      </c>
      <c r="H114">
        <f>STDEV(C114:E114)</f>
        <v>0.006696660464648139</v>
      </c>
      <c r="I114">
        <f>(B114*B4+C114*C4+D114*D4+E114*E4+F114*F4)/SUM(B4:F4)</f>
        <v>-0.22744778430989093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-0.007970878071280451</v>
      </c>
      <c r="C115">
        <f>C75*10000/C62</f>
        <v>-0.008200705823247823</v>
      </c>
      <c r="D115">
        <f>D75*10000/D62</f>
        <v>0.002459498475054105</v>
      </c>
      <c r="E115">
        <f>E75*10000/E62</f>
        <v>-0.0003871606735062196</v>
      </c>
      <c r="F115">
        <f>F75*10000/F62</f>
        <v>0.000491456075808008</v>
      </c>
      <c r="G115">
        <f>AVERAGE(C115:E115)</f>
        <v>-0.002042789340566646</v>
      </c>
      <c r="H115">
        <f>STDEV(C115:E115)</f>
        <v>0.00551958500548528</v>
      </c>
      <c r="I115">
        <f>(B115*B4+C115*C4+D115*D4+E115*E4+F115*F4)/SUM(B4:F4)</f>
        <v>-0.0025620570225973246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32.22950834980386</v>
      </c>
      <c r="C122">
        <f>C82*10000/C62</f>
        <v>9.23198336991586</v>
      </c>
      <c r="D122">
        <f>D82*10000/D62</f>
        <v>-15.735823114124074</v>
      </c>
      <c r="E122">
        <f>E82*10000/E62</f>
        <v>-5.599617728009834</v>
      </c>
      <c r="F122">
        <f>F82*10000/F62</f>
        <v>-15.394756534390483</v>
      </c>
      <c r="G122">
        <f>AVERAGE(C122:E122)</f>
        <v>-4.034485824072683</v>
      </c>
      <c r="H122">
        <f>STDEV(C122:E122)</f>
        <v>12.557271541368296</v>
      </c>
      <c r="I122">
        <f>(B122*B4+C122*C4+D122*D4+E122*E4+F122*F4)/SUM(B4:F4)</f>
        <v>-0.3022030117242193</v>
      </c>
    </row>
    <row r="123" spans="1:9" ht="12.75">
      <c r="A123" t="s">
        <v>83</v>
      </c>
      <c r="B123">
        <f>B83*10000/B62</f>
        <v>-1.3974686192174248</v>
      </c>
      <c r="C123">
        <f>C83*10000/C62</f>
        <v>-2.87945798287598</v>
      </c>
      <c r="D123">
        <f>D83*10000/D62</f>
        <v>-3.8332685121558288</v>
      </c>
      <c r="E123">
        <f>E83*10000/E62</f>
        <v>-4.79982552006203</v>
      </c>
      <c r="F123">
        <f>F83*10000/F62</f>
        <v>1.706852691553265</v>
      </c>
      <c r="G123">
        <f>AVERAGE(C123:E123)</f>
        <v>-3.837517338364613</v>
      </c>
      <c r="H123">
        <f>STDEV(C123:E123)</f>
        <v>0.9601908189847577</v>
      </c>
      <c r="I123">
        <f>(B123*B4+C123*C4+D123*D4+E123*E4+F123*F4)/SUM(B4:F4)</f>
        <v>-2.7459574671330285</v>
      </c>
    </row>
    <row r="124" spans="1:9" ht="12.75">
      <c r="A124" t="s">
        <v>84</v>
      </c>
      <c r="B124">
        <f>B84*10000/B62</f>
        <v>-2.5935966631450156</v>
      </c>
      <c r="C124">
        <f>C84*10000/C62</f>
        <v>0.2585409300175262</v>
      </c>
      <c r="D124">
        <f>D84*10000/D62</f>
        <v>2.617413753275348</v>
      </c>
      <c r="E124">
        <f>E84*10000/E62</f>
        <v>3.2022339230646772</v>
      </c>
      <c r="F124">
        <f>F84*10000/F62</f>
        <v>2.7545862676608284</v>
      </c>
      <c r="G124">
        <f>AVERAGE(C124:E124)</f>
        <v>2.0260628687858504</v>
      </c>
      <c r="H124">
        <f>STDEV(C124:E124)</f>
        <v>1.5583978987308107</v>
      </c>
      <c r="I124">
        <f>(B124*B4+C124*C4+D124*D4+E124*E4+F124*F4)/SUM(B4:F4)</f>
        <v>1.4546649501568878</v>
      </c>
    </row>
    <row r="125" spans="1:9" ht="12.75">
      <c r="A125" t="s">
        <v>85</v>
      </c>
      <c r="B125">
        <f>B85*10000/B62</f>
        <v>0.12217174839593271</v>
      </c>
      <c r="C125">
        <f>C85*10000/C62</f>
        <v>-0.32432148887188994</v>
      </c>
      <c r="D125">
        <f>D85*10000/D62</f>
        <v>-0.4628723731636929</v>
      </c>
      <c r="E125">
        <f>E85*10000/E62</f>
        <v>-1.1390225668779899</v>
      </c>
      <c r="F125">
        <f>F85*10000/F62</f>
        <v>-2.7835152793536198</v>
      </c>
      <c r="G125">
        <f>AVERAGE(C125:E125)</f>
        <v>-0.642072142971191</v>
      </c>
      <c r="H125">
        <f>STDEV(C125:E125)</f>
        <v>0.4359115503750395</v>
      </c>
      <c r="I125">
        <f>(B125*B4+C125*C4+D125*D4+E125*E4+F125*F4)/SUM(B4:F4)</f>
        <v>-0.8166289985287486</v>
      </c>
    </row>
    <row r="126" spans="1:9" ht="12.75">
      <c r="A126" t="s">
        <v>86</v>
      </c>
      <c r="B126">
        <f>B86*10000/B62</f>
        <v>0.2708145945998522</v>
      </c>
      <c r="C126">
        <f>C86*10000/C62</f>
        <v>0.3951807435956564</v>
      </c>
      <c r="D126">
        <f>D86*10000/D62</f>
        <v>-0.16061067911777527</v>
      </c>
      <c r="E126">
        <f>E86*10000/E62</f>
        <v>-0.12673205012592</v>
      </c>
      <c r="F126">
        <f>F86*10000/F62</f>
        <v>1.402818302098626</v>
      </c>
      <c r="G126">
        <f>AVERAGE(C126:E126)</f>
        <v>0.035946004783987046</v>
      </c>
      <c r="H126">
        <f>STDEV(C126:E126)</f>
        <v>0.31156722958682315</v>
      </c>
      <c r="I126">
        <f>(B126*B4+C126*C4+D126*D4+E126*E4+F126*F4)/SUM(B4:F4)</f>
        <v>0.2519333622106168</v>
      </c>
    </row>
    <row r="127" spans="1:9" ht="12.75">
      <c r="A127" t="s">
        <v>87</v>
      </c>
      <c r="B127">
        <f>B87*10000/B62</f>
        <v>-0.30152932145028977</v>
      </c>
      <c r="C127">
        <f>C87*10000/C62</f>
        <v>-0.53161819932932</v>
      </c>
      <c r="D127">
        <f>D87*10000/D62</f>
        <v>-0.15092412178211212</v>
      </c>
      <c r="E127">
        <f>E87*10000/E62</f>
        <v>-0.021128595927663498</v>
      </c>
      <c r="F127">
        <f>F87*10000/F62</f>
        <v>-0.13103230836858215</v>
      </c>
      <c r="G127">
        <f>AVERAGE(C127:E127)</f>
        <v>-0.2345569723463652</v>
      </c>
      <c r="H127">
        <f>STDEV(C127:E127)</f>
        <v>0.26532197245125055</v>
      </c>
      <c r="I127">
        <f>(B127*B4+C127*C4+D127*D4+E127*E4+F127*F4)/SUM(B4:F4)</f>
        <v>-0.23044027983849547</v>
      </c>
    </row>
    <row r="128" spans="1:9" ht="12.75">
      <c r="A128" t="s">
        <v>88</v>
      </c>
      <c r="B128">
        <f>B88*10000/B62</f>
        <v>-0.34223991886587823</v>
      </c>
      <c r="C128">
        <f>C88*10000/C62</f>
        <v>0.02534093816599885</v>
      </c>
      <c r="D128">
        <f>D88*10000/D62</f>
        <v>0.22822462996522716</v>
      </c>
      <c r="E128">
        <f>E88*10000/E62</f>
        <v>0.2689585736786549</v>
      </c>
      <c r="F128">
        <f>F88*10000/F62</f>
        <v>0.05137096723335317</v>
      </c>
      <c r="G128">
        <f>AVERAGE(C128:E128)</f>
        <v>0.17417471393662698</v>
      </c>
      <c r="H128">
        <f>STDEV(C128:E128)</f>
        <v>0.13049303870405646</v>
      </c>
      <c r="I128">
        <f>(B128*B4+C128*C4+D128*D4+E128*E4+F128*F4)/SUM(B4:F4)</f>
        <v>0.0830952084434353</v>
      </c>
    </row>
    <row r="129" spans="1:9" ht="12.75">
      <c r="A129" t="s">
        <v>89</v>
      </c>
      <c r="B129">
        <f>B89*10000/B62</f>
        <v>-0.07993840025914306</v>
      </c>
      <c r="C129">
        <f>C89*10000/C62</f>
        <v>0.049518064204491306</v>
      </c>
      <c r="D129">
        <f>D89*10000/D62</f>
        <v>-0.00749012126330852</v>
      </c>
      <c r="E129">
        <f>E89*10000/E62</f>
        <v>-0.0038891290843646783</v>
      </c>
      <c r="F129">
        <f>F89*10000/F62</f>
        <v>-0.10766015355836574</v>
      </c>
      <c r="G129">
        <f>AVERAGE(C129:E129)</f>
        <v>0.0127129379522727</v>
      </c>
      <c r="H129">
        <f>STDEV(C129:E129)</f>
        <v>0.031924986687538605</v>
      </c>
      <c r="I129">
        <f>(B129*B4+C129*C4+D129*D4+E129*E4+F129*F4)/SUM(B4:F4)</f>
        <v>-0.016732949082633244</v>
      </c>
    </row>
    <row r="130" spans="1:9" ht="12.75">
      <c r="A130" t="s">
        <v>90</v>
      </c>
      <c r="B130">
        <f>B90*10000/B62</f>
        <v>0.017736966377173757</v>
      </c>
      <c r="C130">
        <f>C90*10000/C62</f>
        <v>-0.04726322817024309</v>
      </c>
      <c r="D130">
        <f>D90*10000/D62</f>
        <v>0.012942488540442082</v>
      </c>
      <c r="E130">
        <f>E90*10000/E62</f>
        <v>-0.0033172887105899678</v>
      </c>
      <c r="F130">
        <f>F90*10000/F62</f>
        <v>0.27822850926523</v>
      </c>
      <c r="G130">
        <f>AVERAGE(C130:E130)</f>
        <v>-0.012546009446796992</v>
      </c>
      <c r="H130">
        <f>STDEV(C130:E130)</f>
        <v>0.031145770916482258</v>
      </c>
      <c r="I130">
        <f>(B130*B4+C130*C4+D130*D4+E130*E4+F130*F4)/SUM(B4:F4)</f>
        <v>0.030569851484142572</v>
      </c>
    </row>
    <row r="131" spans="1:9" ht="12.75">
      <c r="A131" t="s">
        <v>91</v>
      </c>
      <c r="B131">
        <f>B91*10000/B62</f>
        <v>-0.05610508693443304</v>
      </c>
      <c r="C131">
        <f>C91*10000/C62</f>
        <v>-0.0034594752948898153</v>
      </c>
      <c r="D131">
        <f>D91*10000/D62</f>
        <v>-0.017692017226329893</v>
      </c>
      <c r="E131">
        <f>E91*10000/E62</f>
        <v>0.01391192873841668</v>
      </c>
      <c r="F131">
        <f>F91*10000/F62</f>
        <v>0.03658718215642588</v>
      </c>
      <c r="G131">
        <f>AVERAGE(C131:E131)</f>
        <v>-0.002413187927601009</v>
      </c>
      <c r="H131">
        <f>STDEV(C131:E131)</f>
        <v>0.015827930631540765</v>
      </c>
      <c r="I131">
        <f>(B131*B4+C131*C4+D131*D4+E131*E4+F131*F4)/SUM(B4:F4)</f>
        <v>-0.004993357067363294</v>
      </c>
    </row>
    <row r="132" spans="1:9" ht="12.75">
      <c r="A132" t="s">
        <v>92</v>
      </c>
      <c r="B132">
        <f>B92*10000/B62</f>
        <v>0.008147143001599792</v>
      </c>
      <c r="C132">
        <f>C92*10000/C62</f>
        <v>-0.004945445454223924</v>
      </c>
      <c r="D132">
        <f>D92*10000/D62</f>
        <v>0.03244233408656587</v>
      </c>
      <c r="E132">
        <f>E92*10000/E62</f>
        <v>0.045432616630830626</v>
      </c>
      <c r="F132">
        <f>F92*10000/F62</f>
        <v>0.006093876451287134</v>
      </c>
      <c r="G132">
        <f>AVERAGE(C132:E132)</f>
        <v>0.02430983508772419</v>
      </c>
      <c r="H132">
        <f>STDEV(C132:E132)</f>
        <v>0.026155122630873353</v>
      </c>
      <c r="I132">
        <f>(B132*B4+C132*C4+D132*D4+E132*E4+F132*F4)/SUM(B4:F4)</f>
        <v>0.01954669076952055</v>
      </c>
    </row>
    <row r="133" spans="1:9" ht="12.75">
      <c r="A133" t="s">
        <v>93</v>
      </c>
      <c r="B133">
        <f>B93*10000/B62</f>
        <v>0.1277553920134348</v>
      </c>
      <c r="C133">
        <f>C93*10000/C62</f>
        <v>0.11804508786204898</v>
      </c>
      <c r="D133">
        <f>D93*10000/D62</f>
        <v>0.12164816395593625</v>
      </c>
      <c r="E133">
        <f>E93*10000/E62</f>
        <v>0.1325694876312995</v>
      </c>
      <c r="F133">
        <f>F93*10000/F62</f>
        <v>0.09280691585584581</v>
      </c>
      <c r="G133">
        <f>AVERAGE(C133:E133)</f>
        <v>0.12408757981642825</v>
      </c>
      <c r="H133">
        <f>STDEV(C133:E133)</f>
        <v>0.007563240672460967</v>
      </c>
      <c r="I133">
        <f>(B133*B4+C133*C4+D133*D4+E133*E4+F133*F4)/SUM(B4:F4)</f>
        <v>0.12045167729874294</v>
      </c>
    </row>
    <row r="134" spans="1:9" ht="12.75">
      <c r="A134" t="s">
        <v>94</v>
      </c>
      <c r="B134">
        <f>B94*10000/B62</f>
        <v>-0.015723321449827146</v>
      </c>
      <c r="C134">
        <f>C94*10000/C62</f>
        <v>-0.010519696658833714</v>
      </c>
      <c r="D134">
        <f>D94*10000/D62</f>
        <v>-0.004344880855512919</v>
      </c>
      <c r="E134">
        <f>E94*10000/E62</f>
        <v>-0.009649988807626951</v>
      </c>
      <c r="F134">
        <f>F94*10000/F62</f>
        <v>-0.031367095487078646</v>
      </c>
      <c r="G134">
        <f>AVERAGE(C134:E134)</f>
        <v>-0.008171522107324527</v>
      </c>
      <c r="H134">
        <f>STDEV(C134:E134)</f>
        <v>0.003342377206295307</v>
      </c>
      <c r="I134">
        <f>(B134*B4+C134*C4+D134*D4+E134*E4+F134*F4)/SUM(B4:F4)</f>
        <v>-0.012352767292710568</v>
      </c>
    </row>
    <row r="135" spans="1:9" ht="12.75">
      <c r="A135" t="s">
        <v>95</v>
      </c>
      <c r="B135">
        <f>B95*10000/B62</f>
        <v>-0.0006208379075407805</v>
      </c>
      <c r="C135">
        <f>C95*10000/C62</f>
        <v>0.0028138640074610887</v>
      </c>
      <c r="D135">
        <f>D95*10000/D62</f>
        <v>-0.0017362137465231282</v>
      </c>
      <c r="E135">
        <f>E95*10000/E62</f>
        <v>-0.0028263766770975102</v>
      </c>
      <c r="F135">
        <f>F95*10000/F62</f>
        <v>-0.004148622146318576</v>
      </c>
      <c r="G135">
        <f>AVERAGE(C135:E135)</f>
        <v>-0.0005829088053865165</v>
      </c>
      <c r="H135">
        <f>STDEV(C135:E135)</f>
        <v>0.0029917658598852793</v>
      </c>
      <c r="I135">
        <f>(B135*B4+C135*C4+D135*D4+E135*E4+F135*F4)/SUM(B4:F4)</f>
        <v>-0.0010635901857411099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2005-03-17T14:55:57Z</cp:lastPrinted>
  <dcterms:created xsi:type="dcterms:W3CDTF">2005-03-17T14:55:57Z</dcterms:created>
  <dcterms:modified xsi:type="dcterms:W3CDTF">2005-03-17T17:18:54Z</dcterms:modified>
  <cp:category/>
  <cp:version/>
  <cp:contentType/>
  <cp:contentStatus/>
</cp:coreProperties>
</file>