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9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<sst xmlns="http://schemas.openxmlformats.org/spreadsheetml/2006/main" count="206" uniqueCount="99">
  <si>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Tue 22/03/2005       06:31:54</t>
  </si>
  <si>
    <t>SIEGMUND</t>
  </si>
  <si>
    <t>HCMQAP525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</si>
  <si>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</si>
  <si>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</si>
  <si>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</si>
  <si>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</si>
  <si>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</si>
  <si>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</si>
  <si>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</si>
  <si>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</si>
  <si>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</si>
  <si>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</si>
  <si>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</si>
  <si>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</si>
  <si>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</si>
  <si>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</si>
  <si>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</si>
  <si>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</si>
  <si>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</si>
  <si>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</si>
  <si>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</si>
  <si>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</si>
  <si>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</si>
  <si>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</si>
  <si>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</si>
  <si>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</si>
  <si>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</si>
  <si>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</si>
  <si>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</si>
  <si>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</si>
  <si>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</si>
  <si>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</si>
  <si>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</si>
  <si>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</si>
  <si>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</si>
  <si>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</si>
  <si>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</si>
  <si>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</si>
  <si>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</si>
  <si>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</si>
  <si>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</si>
  <si>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</si>
  <si>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</si>
  <si>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</si>
  <si>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</si>
  <si>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</si>
  <si>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</si>
  <si>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</si>
  <si>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55.370077*</t>
  </si>
  <si>
    <t>Number of measurement</t>
  </si>
  <si>
    <t>Mean real current (A)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</si>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</sst>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0926259"/>
        <c:axId val="54118604"/>
      </c:lineChart>
      <c:catAx>
        <c:axId val="209262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18604"/>
        <c:crosses val="autoZero"/>
        <c:auto val="1"/>
        <c:lblOffset val="100"/>
        <c:noMultiLvlLbl val="0"/>
      </c:catAx>
      <c:valAx>
        <c:axId val="54118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262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-0.002261</v>
      </c>
      <c r="C4" s="11">
        <v>-0.003776</v>
      </c>
      <c r="D4" s="11">
        <v>-0.003785</v>
      </c>
      <c r="E4" s="11">
        <v>-0.003776</v>
      </c>
      <c r="F4" s="23">
        <v>-0.0021</v>
      </c>
      <c r="G4" s="33">
        <v>-0.011771</v>
      </c>
    </row>
    <row r="5" spans="1:7" ht="12.75" thickBot="1">
      <c r="A5" s="43" t="s">
        <v>13</v>
      </c>
      <c r="B5" s="44">
        <v>0.5316</v>
      </c>
      <c r="C5" s="45">
        <v>2.256899</v>
      </c>
      <c r="D5" s="45">
        <v>0.784016</v>
      </c>
      <c r="E5" s="45">
        <v>-1.589613</v>
      </c>
      <c r="F5" s="46">
        <v>-3.21636</v>
      </c>
      <c r="G5" s="47">
        <v>5.548505</v>
      </c>
    </row>
    <row r="6" spans="1:7" ht="12.75" thickTop="1">
      <c r="A6" s="6" t="s">
        <v>14</v>
      </c>
      <c r="B6" s="38">
        <v>-88.6401</v>
      </c>
      <c r="C6" s="39">
        <v>132.8673</v>
      </c>
      <c r="D6" s="39">
        <v>17.19677</v>
      </c>
      <c r="E6" s="39">
        <v>-21.8254</v>
      </c>
      <c r="F6" s="40">
        <v>-135.1906</v>
      </c>
      <c r="G6" s="41">
        <v>0.005190039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-0.2275936</v>
      </c>
      <c r="C8" s="12">
        <v>-0.9235904</v>
      </c>
      <c r="D8" s="12">
        <v>-0.7501129</v>
      </c>
      <c r="E8" s="12">
        <v>0.2236108</v>
      </c>
      <c r="F8" s="24">
        <v>-5.605829</v>
      </c>
      <c r="G8" s="34">
        <v>-1.131817</v>
      </c>
    </row>
    <row r="9" spans="1:7" ht="12">
      <c r="A9" s="19" t="s">
        <v>17</v>
      </c>
      <c r="B9" s="28">
        <v>0.9630991</v>
      </c>
      <c r="C9" s="12">
        <v>0.04423316</v>
      </c>
      <c r="D9" s="12">
        <v>-0.3034004</v>
      </c>
      <c r="E9" s="12">
        <v>-0.1722341</v>
      </c>
      <c r="F9" s="24">
        <v>-1.191412</v>
      </c>
      <c r="G9" s="34">
        <v>-0.1245772</v>
      </c>
    </row>
    <row r="10" spans="1:7" ht="12">
      <c r="A10" s="19" t="s">
        <v>18</v>
      </c>
      <c r="B10" s="28">
        <v>0.3086496</v>
      </c>
      <c r="C10" s="12">
        <v>0.2677677</v>
      </c>
      <c r="D10" s="12">
        <v>-0.2723498</v>
      </c>
      <c r="E10" s="12">
        <v>-0.2278943</v>
      </c>
      <c r="F10" s="24">
        <v>-1.380977</v>
      </c>
      <c r="G10" s="34">
        <v>-0.1963269</v>
      </c>
    </row>
    <row r="11" spans="1:7" ht="12">
      <c r="A11" s="20" t="s">
        <v>19</v>
      </c>
      <c r="B11" s="48">
        <v>1.502279</v>
      </c>
      <c r="C11" s="49">
        <v>-0.2841213</v>
      </c>
      <c r="D11" s="49">
        <v>-1.646269</v>
      </c>
      <c r="E11" s="49">
        <v>-0.868258</v>
      </c>
      <c r="F11" s="50">
        <v>12.04043</v>
      </c>
      <c r="G11" s="36">
        <v>1.152679</v>
      </c>
    </row>
    <row r="12" spans="1:7" ht="12">
      <c r="A12" s="19" t="s">
        <v>20</v>
      </c>
      <c r="B12" s="28">
        <v>-0.5621122</v>
      </c>
      <c r="C12" s="12">
        <v>-0.003649012</v>
      </c>
      <c r="D12" s="12">
        <v>-0.2954165</v>
      </c>
      <c r="E12" s="12">
        <v>-0.3349166</v>
      </c>
      <c r="F12" s="24">
        <v>-0.5537295</v>
      </c>
      <c r="G12" s="34">
        <v>-0.3077141</v>
      </c>
    </row>
    <row r="13" spans="1:7" ht="12">
      <c r="A13" s="19" t="s">
        <v>21</v>
      </c>
      <c r="B13" s="28">
        <v>-0.02516039</v>
      </c>
      <c r="C13" s="12">
        <v>-0.005527997</v>
      </c>
      <c r="D13" s="12">
        <v>-0.3031357</v>
      </c>
      <c r="E13" s="12">
        <v>-0.05769666</v>
      </c>
      <c r="F13" s="24">
        <v>-0.09081497</v>
      </c>
      <c r="G13" s="34">
        <v>-0.1040704</v>
      </c>
    </row>
    <row r="14" spans="1:7" ht="12">
      <c r="A14" s="19" t="s">
        <v>22</v>
      </c>
      <c r="B14" s="28">
        <v>-0.005597255</v>
      </c>
      <c r="C14" s="12">
        <v>0.03387476</v>
      </c>
      <c r="D14" s="12">
        <v>-0.0871708</v>
      </c>
      <c r="E14" s="12">
        <v>0.05745143</v>
      </c>
      <c r="F14" s="24">
        <v>0.1984096</v>
      </c>
      <c r="G14" s="34">
        <v>0.02667988</v>
      </c>
    </row>
    <row r="15" spans="1:7" ht="12">
      <c r="A15" s="20" t="s">
        <v>23</v>
      </c>
      <c r="B15" s="30">
        <v>-0.2357346</v>
      </c>
      <c r="C15" s="14">
        <v>0.1056936</v>
      </c>
      <c r="D15" s="14">
        <v>0.3426163</v>
      </c>
      <c r="E15" s="14">
        <v>0.06946104</v>
      </c>
      <c r="F15" s="26">
        <v>-0.2996469</v>
      </c>
      <c r="G15" s="36">
        <v>0.05070529</v>
      </c>
    </row>
    <row r="16" spans="1:7" ht="12">
      <c r="A16" s="19" t="s">
        <v>24</v>
      </c>
      <c r="B16" s="28">
        <v>-0.007452332</v>
      </c>
      <c r="C16" s="12">
        <v>-0.01205259</v>
      </c>
      <c r="D16" s="12">
        <v>-0.002927409</v>
      </c>
      <c r="E16" s="12">
        <v>-0.06502048</v>
      </c>
      <c r="F16" s="24">
        <v>-0.0863131</v>
      </c>
      <c r="G16" s="34">
        <v>-0.031865</v>
      </c>
    </row>
    <row r="17" spans="1:7" ht="12">
      <c r="A17" s="19" t="s">
        <v>25</v>
      </c>
      <c r="B17" s="28">
        <v>-0.04959438</v>
      </c>
      <c r="C17" s="12">
        <v>-0.04785228</v>
      </c>
      <c r="D17" s="12">
        <v>-0.05184531</v>
      </c>
      <c r="E17" s="12">
        <v>-0.05254961</v>
      </c>
      <c r="F17" s="24">
        <v>-0.04109185</v>
      </c>
      <c r="G17" s="34">
        <v>-0.04929124</v>
      </c>
    </row>
    <row r="18" spans="1:7" ht="12">
      <c r="A18" s="19" t="s">
        <v>26</v>
      </c>
      <c r="B18" s="28">
        <v>0.05286502</v>
      </c>
      <c r="C18" s="12">
        <v>-0.01253618</v>
      </c>
      <c r="D18" s="12">
        <v>0.0205825</v>
      </c>
      <c r="E18" s="12">
        <v>0.05024324</v>
      </c>
      <c r="F18" s="24">
        <v>0.02613758</v>
      </c>
      <c r="G18" s="34">
        <v>0.02513728</v>
      </c>
    </row>
    <row r="19" spans="1:7" ht="12">
      <c r="A19" s="20" t="s">
        <v>27</v>
      </c>
      <c r="B19" s="30">
        <v>-0.2297225</v>
      </c>
      <c r="C19" s="14">
        <v>-0.2220361</v>
      </c>
      <c r="D19" s="14">
        <v>-0.236736</v>
      </c>
      <c r="E19" s="14">
        <v>-0.2093617</v>
      </c>
      <c r="F19" s="26">
        <v>-0.1659963</v>
      </c>
      <c r="G19" s="36">
        <v>-0.2161432</v>
      </c>
    </row>
    <row r="20" spans="1:7" ht="12.75" thickBot="1">
      <c r="A20" s="43" t="s">
        <v>28</v>
      </c>
      <c r="B20" s="44">
        <v>-0.00329283</v>
      </c>
      <c r="C20" s="45">
        <v>-0.005456621</v>
      </c>
      <c r="D20" s="45">
        <v>-0.005276037</v>
      </c>
      <c r="E20" s="45">
        <v>-0.006695695</v>
      </c>
      <c r="F20" s="46">
        <v>-0.003959221</v>
      </c>
      <c r="G20" s="47">
        <v>-0.005199148</v>
      </c>
    </row>
    <row r="21" spans="1:7" ht="12.75" thickTop="1">
      <c r="A21" s="6" t="s">
        <v>29</v>
      </c>
      <c r="B21" s="38">
        <v>-50.56764</v>
      </c>
      <c r="C21" s="39">
        <v>63.07972</v>
      </c>
      <c r="D21" s="39">
        <v>-48.04041</v>
      </c>
      <c r="E21" s="39">
        <v>31.60286</v>
      </c>
      <c r="F21" s="40">
        <v>-29.11808</v>
      </c>
      <c r="G21" s="42">
        <v>0.01282135</v>
      </c>
    </row>
    <row r="22" spans="1:7" ht="12">
      <c r="A22" s="19" t="s">
        <v>30</v>
      </c>
      <c r="B22" s="28">
        <v>10.63201</v>
      </c>
      <c r="C22" s="12">
        <v>45.13828</v>
      </c>
      <c r="D22" s="12">
        <v>15.68032</v>
      </c>
      <c r="E22" s="12">
        <v>-31.79237</v>
      </c>
      <c r="F22" s="24">
        <v>-64.32809</v>
      </c>
      <c r="G22" s="35">
        <v>0</v>
      </c>
    </row>
    <row r="23" spans="1:7" ht="12">
      <c r="A23" s="19" t="s">
        <v>31</v>
      </c>
      <c r="B23" s="28">
        <v>-4.684297</v>
      </c>
      <c r="C23" s="12">
        <v>0.4613799</v>
      </c>
      <c r="D23" s="12">
        <v>-1.095649</v>
      </c>
      <c r="E23" s="12">
        <v>-1.1564</v>
      </c>
      <c r="F23" s="24">
        <v>6.866426</v>
      </c>
      <c r="G23" s="34">
        <v>-0.1877</v>
      </c>
    </row>
    <row r="24" spans="1:7" ht="12">
      <c r="A24" s="19" t="s">
        <v>32</v>
      </c>
      <c r="B24" s="28">
        <v>2.731296</v>
      </c>
      <c r="C24" s="12">
        <v>-0.1256833</v>
      </c>
      <c r="D24" s="12">
        <v>-3.078264</v>
      </c>
      <c r="E24" s="12">
        <v>-1.224895</v>
      </c>
      <c r="F24" s="24">
        <v>2.545931</v>
      </c>
      <c r="G24" s="34">
        <v>-0.3331846</v>
      </c>
    </row>
    <row r="25" spans="1:7" ht="12">
      <c r="A25" s="19" t="s">
        <v>33</v>
      </c>
      <c r="B25" s="28">
        <v>-0.9873412</v>
      </c>
      <c r="C25" s="12">
        <v>0.5742005</v>
      </c>
      <c r="D25" s="12">
        <v>-0.1830635</v>
      </c>
      <c r="E25" s="12">
        <v>-0.9595151</v>
      </c>
      <c r="F25" s="24">
        <v>-2.250067</v>
      </c>
      <c r="G25" s="34">
        <v>-0.5800177</v>
      </c>
    </row>
    <row r="26" spans="1:7" ht="12">
      <c r="A26" s="20" t="s">
        <v>34</v>
      </c>
      <c r="B26" s="30">
        <v>0.9196335</v>
      </c>
      <c r="C26" s="14">
        <v>0.6878848</v>
      </c>
      <c r="D26" s="14">
        <v>0.2497651</v>
      </c>
      <c r="E26" s="14">
        <v>0.3999392</v>
      </c>
      <c r="F26" s="26">
        <v>1.007662</v>
      </c>
      <c r="G26" s="36">
        <v>0.5891587</v>
      </c>
    </row>
    <row r="27" spans="1:7" ht="12">
      <c r="A27" s="19" t="s">
        <v>35</v>
      </c>
      <c r="B27" s="28">
        <v>0.01288259</v>
      </c>
      <c r="C27" s="12">
        <v>0.4176555</v>
      </c>
      <c r="D27" s="12">
        <v>0.2278715</v>
      </c>
      <c r="E27" s="12">
        <v>0.5052759</v>
      </c>
      <c r="F27" s="24">
        <v>0.5042513</v>
      </c>
      <c r="G27" s="34">
        <v>0.3462426</v>
      </c>
    </row>
    <row r="28" spans="1:7" ht="12">
      <c r="A28" s="19" t="s">
        <v>36</v>
      </c>
      <c r="B28" s="28">
        <v>0.3648407</v>
      </c>
      <c r="C28" s="12">
        <v>-0.2130119</v>
      </c>
      <c r="D28" s="12">
        <v>-0.2819749</v>
      </c>
      <c r="E28" s="12">
        <v>-0.1109189</v>
      </c>
      <c r="F28" s="24">
        <v>0.1760265</v>
      </c>
      <c r="G28" s="34">
        <v>-0.06981665</v>
      </c>
    </row>
    <row r="29" spans="1:7" ht="12">
      <c r="A29" s="19" t="s">
        <v>37</v>
      </c>
      <c r="B29" s="28">
        <v>-0.1020509</v>
      </c>
      <c r="C29" s="12">
        <v>0.1202788</v>
      </c>
      <c r="D29" s="12">
        <v>0.1020731</v>
      </c>
      <c r="E29" s="12">
        <v>0.09373053</v>
      </c>
      <c r="F29" s="24">
        <v>-0.1983397</v>
      </c>
      <c r="G29" s="34">
        <v>0.03486307</v>
      </c>
    </row>
    <row r="30" spans="1:7" ht="12">
      <c r="A30" s="20" t="s">
        <v>38</v>
      </c>
      <c r="B30" s="30">
        <v>0.09007095</v>
      </c>
      <c r="C30" s="14">
        <v>0.1633717</v>
      </c>
      <c r="D30" s="14">
        <v>0.1535713</v>
      </c>
      <c r="E30" s="14">
        <v>0.003267298</v>
      </c>
      <c r="F30" s="26">
        <v>0.2538954</v>
      </c>
      <c r="G30" s="36">
        <v>0.1240469</v>
      </c>
    </row>
    <row r="31" spans="1:7" ht="12">
      <c r="A31" s="19" t="s">
        <v>39</v>
      </c>
      <c r="B31" s="28">
        <v>0.01314691</v>
      </c>
      <c r="C31" s="12">
        <v>0.007029613</v>
      </c>
      <c r="D31" s="12">
        <v>0.03617409</v>
      </c>
      <c r="E31" s="12">
        <v>0.03676247</v>
      </c>
      <c r="F31" s="24">
        <v>0.01217157</v>
      </c>
      <c r="G31" s="34">
        <v>0.02277678</v>
      </c>
    </row>
    <row r="32" spans="1:7" ht="12">
      <c r="A32" s="19" t="s">
        <v>40</v>
      </c>
      <c r="B32" s="28">
        <v>0.01852548</v>
      </c>
      <c r="C32" s="12">
        <v>-0.03640033</v>
      </c>
      <c r="D32" s="12">
        <v>-0.01921753</v>
      </c>
      <c r="E32" s="12">
        <v>-0.006870774</v>
      </c>
      <c r="F32" s="24">
        <v>0.01770264</v>
      </c>
      <c r="G32" s="34">
        <v>-0.01000824</v>
      </c>
    </row>
    <row r="33" spans="1:7" ht="12">
      <c r="A33" s="19" t="s">
        <v>41</v>
      </c>
      <c r="B33" s="28">
        <v>0.1527223</v>
      </c>
      <c r="C33" s="12">
        <v>0.1029154</v>
      </c>
      <c r="D33" s="12">
        <v>0.1632588</v>
      </c>
      <c r="E33" s="12">
        <v>0.1269698</v>
      </c>
      <c r="F33" s="24">
        <v>0.1118774</v>
      </c>
      <c r="G33" s="34">
        <v>0.1316261</v>
      </c>
    </row>
    <row r="34" spans="1:7" ht="12">
      <c r="A34" s="20" t="s">
        <v>42</v>
      </c>
      <c r="B34" s="30">
        <v>-0.005639149</v>
      </c>
      <c r="C34" s="14">
        <v>0.004768814</v>
      </c>
      <c r="D34" s="14">
        <v>0.004042071</v>
      </c>
      <c r="E34" s="14">
        <v>0.004626491</v>
      </c>
      <c r="F34" s="26">
        <v>-0.02367097</v>
      </c>
      <c r="G34" s="36">
        <v>-0.0007562302</v>
      </c>
    </row>
    <row r="35" spans="1:7" ht="12.75" thickBot="1">
      <c r="A35" s="21" t="s">
        <v>43</v>
      </c>
      <c r="B35" s="31">
        <v>-0.001992537</v>
      </c>
      <c r="C35" s="15">
        <v>0.001644678</v>
      </c>
      <c r="D35" s="15">
        <v>-0.000599056</v>
      </c>
      <c r="E35" s="15">
        <v>-0.001253164</v>
      </c>
      <c r="F35" s="27">
        <v>-0.002423901</v>
      </c>
      <c r="G35" s="37">
        <v>-0.000661833</v>
      </c>
    </row>
    <row r="36" spans="1:7" ht="12">
      <c r="A36" s="4" t="s">
        <v>44</v>
      </c>
      <c r="B36" s="3">
        <v>20.32471</v>
      </c>
      <c r="C36" s="3">
        <v>20.30945</v>
      </c>
      <c r="D36" s="3">
        <v>20.30945</v>
      </c>
      <c r="E36" s="3">
        <v>20.30029</v>
      </c>
      <c r="F36" s="3">
        <v>20.30029</v>
      </c>
      <c r="G36" s="3"/>
    </row>
    <row r="37" spans="1:6" ht="12">
      <c r="A37" s="4" t="s">
        <v>45</v>
      </c>
      <c r="B37" s="2">
        <v>0.3555298</v>
      </c>
      <c r="C37" s="2">
        <v>0.328064</v>
      </c>
      <c r="D37" s="2">
        <v>0.3163656</v>
      </c>
      <c r="E37" s="2">
        <v>0.302124</v>
      </c>
      <c r="F37" s="2">
        <v>0.2975464</v>
      </c>
    </row>
    <row r="38" spans="1:7" ht="12">
      <c r="A38" s="4" t="s">
        <v>54</v>
      </c>
      <c r="B38" s="2">
        <v>0.0001507794</v>
      </c>
      <c r="C38" s="2">
        <v>-0.0002263538</v>
      </c>
      <c r="D38" s="2">
        <v>-2.910638E-05</v>
      </c>
      <c r="E38" s="2">
        <v>3.727361E-05</v>
      </c>
      <c r="F38" s="2">
        <v>0.000229496</v>
      </c>
      <c r="G38" s="2">
        <v>0.0002151685</v>
      </c>
    </row>
    <row r="39" spans="1:7" ht="12.75" thickBot="1">
      <c r="A39" s="4" t="s">
        <v>55</v>
      </c>
      <c r="B39" s="2">
        <v>8.580468E-05</v>
      </c>
      <c r="C39" s="2">
        <v>-0.0001062138</v>
      </c>
      <c r="D39" s="2">
        <v>8.171434E-05</v>
      </c>
      <c r="E39" s="2">
        <v>-5.360637E-05</v>
      </c>
      <c r="F39" s="2">
        <v>5.097704E-05</v>
      </c>
      <c r="G39" s="2">
        <v>0.001042054</v>
      </c>
    </row>
    <row r="40" spans="2:7" ht="12.75" thickBot="1">
      <c r="B40" s="7" t="s">
        <v>46</v>
      </c>
      <c r="C40" s="17">
        <v>-0.003779</v>
      </c>
      <c r="D40" s="16" t="s">
        <v>47</v>
      </c>
      <c r="E40" s="17">
        <v>3.115054</v>
      </c>
      <c r="F40" s="16" t="s">
        <v>48</v>
      </c>
      <c r="G40" s="51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0.003776</v>
      </c>
      <c r="D4">
        <v>0.003785</v>
      </c>
      <c r="E4">
        <v>0.003776</v>
      </c>
      <c r="F4">
        <v>0.0021</v>
      </c>
      <c r="G4">
        <v>0.011771</v>
      </c>
    </row>
    <row r="5" spans="1:7" ht="12.75">
      <c r="A5" t="s">
        <v>13</v>
      </c>
      <c r="B5">
        <v>0.5316</v>
      </c>
      <c r="C5">
        <v>2.256899</v>
      </c>
      <c r="D5">
        <v>0.784016</v>
      </c>
      <c r="E5">
        <v>-1.589613</v>
      </c>
      <c r="F5">
        <v>-3.21636</v>
      </c>
      <c r="G5">
        <v>5.548505</v>
      </c>
    </row>
    <row r="6" spans="1:7" ht="12.75">
      <c r="A6" t="s">
        <v>14</v>
      </c>
      <c r="B6" s="52">
        <v>-88.6401</v>
      </c>
      <c r="C6" s="52">
        <v>132.8673</v>
      </c>
      <c r="D6" s="52">
        <v>17.19677</v>
      </c>
      <c r="E6" s="52">
        <v>-21.8254</v>
      </c>
      <c r="F6" s="52">
        <v>-135.1906</v>
      </c>
      <c r="G6" s="52">
        <v>0.005190039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-0.2275936</v>
      </c>
      <c r="C8" s="52">
        <v>-0.9235904</v>
      </c>
      <c r="D8" s="52">
        <v>-0.7501129</v>
      </c>
      <c r="E8" s="52">
        <v>0.2236108</v>
      </c>
      <c r="F8" s="52">
        <v>-5.605829</v>
      </c>
      <c r="G8" s="52">
        <v>-1.131817</v>
      </c>
    </row>
    <row r="9" spans="1:7" ht="12.75">
      <c r="A9" t="s">
        <v>17</v>
      </c>
      <c r="B9" s="52">
        <v>0.9630991</v>
      </c>
      <c r="C9" s="52">
        <v>0.04423316</v>
      </c>
      <c r="D9" s="52">
        <v>-0.3034004</v>
      </c>
      <c r="E9" s="52">
        <v>-0.1722341</v>
      </c>
      <c r="F9" s="52">
        <v>-1.191412</v>
      </c>
      <c r="G9" s="52">
        <v>-0.1245772</v>
      </c>
    </row>
    <row r="10" spans="1:7" ht="12.75">
      <c r="A10" t="s">
        <v>18</v>
      </c>
      <c r="B10" s="52">
        <v>0.3086496</v>
      </c>
      <c r="C10" s="52">
        <v>0.2677677</v>
      </c>
      <c r="D10" s="52">
        <v>-0.2723498</v>
      </c>
      <c r="E10" s="52">
        <v>-0.2278943</v>
      </c>
      <c r="F10" s="52">
        <v>-1.380977</v>
      </c>
      <c r="G10" s="52">
        <v>-0.1963269</v>
      </c>
    </row>
    <row r="11" spans="1:7" ht="12.75">
      <c r="A11" t="s">
        <v>19</v>
      </c>
      <c r="B11" s="52">
        <v>1.502279</v>
      </c>
      <c r="C11" s="52">
        <v>-0.2841213</v>
      </c>
      <c r="D11" s="52">
        <v>-1.646269</v>
      </c>
      <c r="E11" s="52">
        <v>-0.868258</v>
      </c>
      <c r="F11" s="52">
        <v>12.04043</v>
      </c>
      <c r="G11" s="52">
        <v>1.152679</v>
      </c>
    </row>
    <row r="12" spans="1:7" ht="12.75">
      <c r="A12" t="s">
        <v>20</v>
      </c>
      <c r="B12" s="52">
        <v>-0.5621122</v>
      </c>
      <c r="C12" s="52">
        <v>-0.003649012</v>
      </c>
      <c r="D12" s="52">
        <v>-0.2954165</v>
      </c>
      <c r="E12" s="52">
        <v>-0.3349166</v>
      </c>
      <c r="F12" s="52">
        <v>-0.5537295</v>
      </c>
      <c r="G12" s="52">
        <v>-0.3077141</v>
      </c>
    </row>
    <row r="13" spans="1:7" ht="12.75">
      <c r="A13" t="s">
        <v>21</v>
      </c>
      <c r="B13" s="52">
        <v>-0.02516039</v>
      </c>
      <c r="C13" s="52">
        <v>-0.005527997</v>
      </c>
      <c r="D13" s="52">
        <v>-0.3031357</v>
      </c>
      <c r="E13" s="52">
        <v>-0.05769666</v>
      </c>
      <c r="F13" s="52">
        <v>-0.09081497</v>
      </c>
      <c r="G13" s="52">
        <v>-0.1040704</v>
      </c>
    </row>
    <row r="14" spans="1:7" ht="12.75">
      <c r="A14" t="s">
        <v>22</v>
      </c>
      <c r="B14" s="52">
        <v>-0.005597255</v>
      </c>
      <c r="C14" s="52">
        <v>0.03387476</v>
      </c>
      <c r="D14" s="52">
        <v>-0.0871708</v>
      </c>
      <c r="E14" s="52">
        <v>0.05745143</v>
      </c>
      <c r="F14" s="52">
        <v>0.1984096</v>
      </c>
      <c r="G14" s="52">
        <v>0.02667988</v>
      </c>
    </row>
    <row r="15" spans="1:7" ht="12.75">
      <c r="A15" t="s">
        <v>23</v>
      </c>
      <c r="B15" s="52">
        <v>-0.2357346</v>
      </c>
      <c r="C15" s="52">
        <v>0.1056936</v>
      </c>
      <c r="D15" s="52">
        <v>0.3426163</v>
      </c>
      <c r="E15" s="52">
        <v>0.06946104</v>
      </c>
      <c r="F15" s="52">
        <v>-0.2996469</v>
      </c>
      <c r="G15" s="52">
        <v>0.05070529</v>
      </c>
    </row>
    <row r="16" spans="1:7" ht="12.75">
      <c r="A16" t="s">
        <v>24</v>
      </c>
      <c r="B16" s="52">
        <v>-0.007452332</v>
      </c>
      <c r="C16" s="52">
        <v>-0.01205259</v>
      </c>
      <c r="D16" s="52">
        <v>-0.002927409</v>
      </c>
      <c r="E16" s="52">
        <v>-0.06502048</v>
      </c>
      <c r="F16" s="52">
        <v>-0.0863131</v>
      </c>
      <c r="G16" s="52">
        <v>-0.031865</v>
      </c>
    </row>
    <row r="17" spans="1:7" ht="12.75">
      <c r="A17" t="s">
        <v>25</v>
      </c>
      <c r="B17" s="52">
        <v>-0.04959438</v>
      </c>
      <c r="C17" s="52">
        <v>-0.04785228</v>
      </c>
      <c r="D17" s="52">
        <v>-0.05184531</v>
      </c>
      <c r="E17" s="52">
        <v>-0.05254961</v>
      </c>
      <c r="F17" s="52">
        <v>-0.04109185</v>
      </c>
      <c r="G17" s="52">
        <v>-0.04929124</v>
      </c>
    </row>
    <row r="18" spans="1:7" ht="12.75">
      <c r="A18" t="s">
        <v>26</v>
      </c>
      <c r="B18" s="52">
        <v>0.05286502</v>
      </c>
      <c r="C18" s="52">
        <v>-0.01253618</v>
      </c>
      <c r="D18" s="52">
        <v>0.0205825</v>
      </c>
      <c r="E18" s="52">
        <v>0.05024324</v>
      </c>
      <c r="F18" s="52">
        <v>0.02613758</v>
      </c>
      <c r="G18" s="52">
        <v>0.02513728</v>
      </c>
    </row>
    <row r="19" spans="1:7" ht="12.75">
      <c r="A19" t="s">
        <v>27</v>
      </c>
      <c r="B19" s="52">
        <v>-0.2297225</v>
      </c>
      <c r="C19" s="52">
        <v>-0.2220361</v>
      </c>
      <c r="D19" s="52">
        <v>-0.236736</v>
      </c>
      <c r="E19" s="52">
        <v>-0.2093617</v>
      </c>
      <c r="F19" s="52">
        <v>-0.1659963</v>
      </c>
      <c r="G19" s="52">
        <v>-0.2161432</v>
      </c>
    </row>
    <row r="20" spans="1:7" ht="12.75">
      <c r="A20" t="s">
        <v>28</v>
      </c>
      <c r="B20" s="52">
        <v>-0.00329283</v>
      </c>
      <c r="C20" s="52">
        <v>-0.005456621</v>
      </c>
      <c r="D20" s="52">
        <v>-0.005276037</v>
      </c>
      <c r="E20" s="52">
        <v>-0.006695695</v>
      </c>
      <c r="F20" s="52">
        <v>-0.003959221</v>
      </c>
      <c r="G20" s="52">
        <v>-0.005199148</v>
      </c>
    </row>
    <row r="21" spans="1:7" ht="12.75">
      <c r="A21" t="s">
        <v>29</v>
      </c>
      <c r="B21" s="52">
        <v>-50.56764</v>
      </c>
      <c r="C21" s="52">
        <v>63.07972</v>
      </c>
      <c r="D21" s="52">
        <v>-48.04041</v>
      </c>
      <c r="E21" s="52">
        <v>31.60286</v>
      </c>
      <c r="F21" s="52">
        <v>-29.11808</v>
      </c>
      <c r="G21" s="52">
        <v>0.01282135</v>
      </c>
    </row>
    <row r="22" spans="1:7" ht="12.75">
      <c r="A22" t="s">
        <v>30</v>
      </c>
      <c r="B22" s="52">
        <v>10.63201</v>
      </c>
      <c r="C22" s="52">
        <v>45.13828</v>
      </c>
      <c r="D22" s="52">
        <v>15.68032</v>
      </c>
      <c r="E22" s="52">
        <v>-31.79237</v>
      </c>
      <c r="F22" s="52">
        <v>-64.32809</v>
      </c>
      <c r="G22" s="52">
        <v>0</v>
      </c>
    </row>
    <row r="23" spans="1:7" ht="12.75">
      <c r="A23" t="s">
        <v>31</v>
      </c>
      <c r="B23" s="52">
        <v>-4.684297</v>
      </c>
      <c r="C23" s="52">
        <v>0.4613799</v>
      </c>
      <c r="D23" s="52">
        <v>-1.095649</v>
      </c>
      <c r="E23" s="52">
        <v>-1.1564</v>
      </c>
      <c r="F23" s="52">
        <v>6.866426</v>
      </c>
      <c r="G23" s="52">
        <v>-0.1877</v>
      </c>
    </row>
    <row r="24" spans="1:7" ht="12.75">
      <c r="A24" t="s">
        <v>32</v>
      </c>
      <c r="B24" s="52">
        <v>2.731296</v>
      </c>
      <c r="C24" s="52">
        <v>-0.1256833</v>
      </c>
      <c r="D24" s="52">
        <v>-3.078264</v>
      </c>
      <c r="E24" s="52">
        <v>-1.224895</v>
      </c>
      <c r="F24" s="52">
        <v>2.545931</v>
      </c>
      <c r="G24" s="52">
        <v>-0.3331846</v>
      </c>
    </row>
    <row r="25" spans="1:7" ht="12.75">
      <c r="A25" t="s">
        <v>33</v>
      </c>
      <c r="B25" s="52">
        <v>-0.9873412</v>
      </c>
      <c r="C25" s="52">
        <v>0.5742005</v>
      </c>
      <c r="D25" s="52">
        <v>-0.1830635</v>
      </c>
      <c r="E25" s="52">
        <v>-0.9595151</v>
      </c>
      <c r="F25" s="52">
        <v>-2.250067</v>
      </c>
      <c r="G25" s="52">
        <v>-0.5800177</v>
      </c>
    </row>
    <row r="26" spans="1:7" ht="12.75">
      <c r="A26" t="s">
        <v>34</v>
      </c>
      <c r="B26" s="52">
        <v>0.9196335</v>
      </c>
      <c r="C26" s="52">
        <v>0.6878848</v>
      </c>
      <c r="D26" s="52">
        <v>0.2497651</v>
      </c>
      <c r="E26" s="52">
        <v>0.3999392</v>
      </c>
      <c r="F26" s="52">
        <v>1.007662</v>
      </c>
      <c r="G26" s="52">
        <v>0.5891587</v>
      </c>
    </row>
    <row r="27" spans="1:7" ht="12.75">
      <c r="A27" t="s">
        <v>35</v>
      </c>
      <c r="B27" s="52">
        <v>0.01288259</v>
      </c>
      <c r="C27" s="52">
        <v>0.4176555</v>
      </c>
      <c r="D27" s="52">
        <v>0.2278715</v>
      </c>
      <c r="E27" s="52">
        <v>0.5052759</v>
      </c>
      <c r="F27" s="52">
        <v>0.5042513</v>
      </c>
      <c r="G27" s="52">
        <v>0.3462426</v>
      </c>
    </row>
    <row r="28" spans="1:7" ht="12.75">
      <c r="A28" t="s">
        <v>36</v>
      </c>
      <c r="B28" s="52">
        <v>0.3648407</v>
      </c>
      <c r="C28" s="52">
        <v>-0.2130119</v>
      </c>
      <c r="D28" s="52">
        <v>-0.2819749</v>
      </c>
      <c r="E28" s="52">
        <v>-0.1109189</v>
      </c>
      <c r="F28" s="52">
        <v>0.1760265</v>
      </c>
      <c r="G28" s="52">
        <v>-0.06981665</v>
      </c>
    </row>
    <row r="29" spans="1:7" ht="12.75">
      <c r="A29" t="s">
        <v>37</v>
      </c>
      <c r="B29" s="52">
        <v>-0.1020509</v>
      </c>
      <c r="C29" s="52">
        <v>0.1202788</v>
      </c>
      <c r="D29" s="52">
        <v>0.1020731</v>
      </c>
      <c r="E29" s="52">
        <v>0.09373053</v>
      </c>
      <c r="F29" s="52">
        <v>-0.1983397</v>
      </c>
      <c r="G29" s="52">
        <v>0.03486307</v>
      </c>
    </row>
    <row r="30" spans="1:7" ht="12.75">
      <c r="A30" t="s">
        <v>38</v>
      </c>
      <c r="B30" s="52">
        <v>0.09007095</v>
      </c>
      <c r="C30" s="52">
        <v>0.1633717</v>
      </c>
      <c r="D30" s="52">
        <v>0.1535713</v>
      </c>
      <c r="E30" s="52">
        <v>0.003267298</v>
      </c>
      <c r="F30" s="52">
        <v>0.2538954</v>
      </c>
      <c r="G30" s="52">
        <v>0.1240469</v>
      </c>
    </row>
    <row r="31" spans="1:7" ht="12.75">
      <c r="A31" t="s">
        <v>39</v>
      </c>
      <c r="B31" s="52">
        <v>0.01314691</v>
      </c>
      <c r="C31" s="52">
        <v>0.007029613</v>
      </c>
      <c r="D31" s="52">
        <v>0.03617409</v>
      </c>
      <c r="E31" s="52">
        <v>0.03676247</v>
      </c>
      <c r="F31" s="52">
        <v>0.01217157</v>
      </c>
      <c r="G31" s="52">
        <v>0.02277678</v>
      </c>
    </row>
    <row r="32" spans="1:7" ht="12.75">
      <c r="A32" t="s">
        <v>40</v>
      </c>
      <c r="B32" s="52">
        <v>0.01852548</v>
      </c>
      <c r="C32" s="52">
        <v>-0.03640033</v>
      </c>
      <c r="D32" s="52">
        <v>-0.01921753</v>
      </c>
      <c r="E32" s="52">
        <v>-0.006870774</v>
      </c>
      <c r="F32" s="52">
        <v>0.01770264</v>
      </c>
      <c r="G32" s="52">
        <v>-0.01000824</v>
      </c>
    </row>
    <row r="33" spans="1:7" ht="12.75">
      <c r="A33" t="s">
        <v>41</v>
      </c>
      <c r="B33" s="52">
        <v>0.1527223</v>
      </c>
      <c r="C33" s="52">
        <v>0.1029154</v>
      </c>
      <c r="D33" s="52">
        <v>0.1632588</v>
      </c>
      <c r="E33" s="52">
        <v>0.1269698</v>
      </c>
      <c r="F33" s="52">
        <v>0.1118774</v>
      </c>
      <c r="G33" s="52">
        <v>0.1316261</v>
      </c>
    </row>
    <row r="34" spans="1:7" ht="12.75">
      <c r="A34" t="s">
        <v>42</v>
      </c>
      <c r="B34" s="52">
        <v>-0.005639149</v>
      </c>
      <c r="C34" s="52">
        <v>0.004768814</v>
      </c>
      <c r="D34" s="52">
        <v>0.004042071</v>
      </c>
      <c r="E34" s="52">
        <v>0.004626491</v>
      </c>
      <c r="F34" s="52">
        <v>-0.02367097</v>
      </c>
      <c r="G34" s="52">
        <v>-0.0007562302</v>
      </c>
    </row>
    <row r="35" spans="1:7" ht="12.75">
      <c r="A35" t="s">
        <v>43</v>
      </c>
      <c r="B35" s="52">
        <v>-0.001992537</v>
      </c>
      <c r="C35" s="52">
        <v>0.001644678</v>
      </c>
      <c r="D35" s="52">
        <v>-0.000599056</v>
      </c>
      <c r="E35" s="52">
        <v>-0.001253164</v>
      </c>
      <c r="F35" s="52">
        <v>-0.002423901</v>
      </c>
      <c r="G35" s="52">
        <v>-0.000661833</v>
      </c>
    </row>
    <row r="36" spans="1:6" ht="12.75">
      <c r="A36" t="s">
        <v>44</v>
      </c>
      <c r="B36" s="52">
        <v>20.32471</v>
      </c>
      <c r="C36" s="52">
        <v>20.30945</v>
      </c>
      <c r="D36" s="52">
        <v>20.30945</v>
      </c>
      <c r="E36" s="52">
        <v>20.30029</v>
      </c>
      <c r="F36" s="52">
        <v>20.30029</v>
      </c>
    </row>
    <row r="37" spans="1:6" ht="12.75">
      <c r="A37" t="s">
        <v>45</v>
      </c>
      <c r="B37" s="52">
        <v>0.3555298</v>
      </c>
      <c r="C37" s="52">
        <v>0.328064</v>
      </c>
      <c r="D37" s="52">
        <v>0.3163656</v>
      </c>
      <c r="E37" s="52">
        <v>0.302124</v>
      </c>
      <c r="F37" s="52">
        <v>0.2975464</v>
      </c>
    </row>
    <row r="38" spans="1:7" ht="12.75">
      <c r="A38" t="s">
        <v>56</v>
      </c>
      <c r="B38" s="52">
        <v>0.0001507794</v>
      </c>
      <c r="C38" s="52">
        <v>-0.0002263538</v>
      </c>
      <c r="D38" s="52">
        <v>-2.910638E-05</v>
      </c>
      <c r="E38" s="52">
        <v>3.727361E-05</v>
      </c>
      <c r="F38" s="52">
        <v>0.000229496</v>
      </c>
      <c r="G38" s="52">
        <v>0.0002151685</v>
      </c>
    </row>
    <row r="39" spans="1:7" ht="12.75">
      <c r="A39" t="s">
        <v>57</v>
      </c>
      <c r="B39" s="52">
        <v>8.580468E-05</v>
      </c>
      <c r="C39" s="52">
        <v>-0.0001062138</v>
      </c>
      <c r="D39" s="52">
        <v>8.171434E-05</v>
      </c>
      <c r="E39" s="52">
        <v>-5.360637E-05</v>
      </c>
      <c r="F39" s="52">
        <v>5.097704E-05</v>
      </c>
      <c r="G39" s="52">
        <v>0.001042054</v>
      </c>
    </row>
    <row r="40" spans="2:7" ht="12.75">
      <c r="B40" t="s">
        <v>46</v>
      </c>
      <c r="C40">
        <v>-0.003779</v>
      </c>
      <c r="D40" t="s">
        <v>47</v>
      </c>
      <c r="E40">
        <v>3.115054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0.0001507793976207234</v>
      </c>
      <c r="C50">
        <f>-0.017/(C7*C7+C22*C22)*(C21*C22+C6*C7)</f>
        <v>-0.00022635384083207892</v>
      </c>
      <c r="D50">
        <f>-0.017/(D7*D7+D22*D22)*(D21*D22+D6*D7)</f>
        <v>-2.9106378305144534E-05</v>
      </c>
      <c r="E50">
        <f>-0.017/(E7*E7+E22*E22)*(E21*E22+E6*E7)</f>
        <v>3.727360732431877E-05</v>
      </c>
      <c r="F50">
        <f>-0.017/(F7*F7+F22*F22)*(F21*F22+F6*F7)</f>
        <v>0.0002294960944348097</v>
      </c>
      <c r="G50">
        <f>(B50*B$4+C50*C$4+D50*D$4+E50*E$4+F50*F$4)/SUM(B$4:F$4)</f>
        <v>-8.157646048658715E-08</v>
      </c>
    </row>
    <row r="51" spans="1:7" ht="12.75">
      <c r="A51" t="s">
        <v>60</v>
      </c>
      <c r="B51">
        <f>-0.017/(B7*B7+B22*B22)*(B21*B7-B6*B22)</f>
        <v>8.580467919367024E-05</v>
      </c>
      <c r="C51">
        <f>-0.017/(C7*C7+C22*C22)*(C21*C7-C6*C22)</f>
        <v>-0.00010621380169534464</v>
      </c>
      <c r="D51">
        <f>-0.017/(D7*D7+D22*D22)*(D21*D7-D6*D22)</f>
        <v>8.171433673258658E-05</v>
      </c>
      <c r="E51">
        <f>-0.017/(E7*E7+E22*E22)*(E21*E7-E6*E22)</f>
        <v>-5.360636036847105E-05</v>
      </c>
      <c r="F51">
        <f>-0.017/(F7*F7+F22*F22)*(F21*F7-F6*F22)</f>
        <v>5.097704054174509E-05</v>
      </c>
      <c r="G51">
        <f>(B51*B$4+C51*C$4+D51*D$4+E51*E$4+F51*F$4)/SUM(B$4:F$4)</f>
        <v>4.37252986012568E-07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10000.043249197108</v>
      </c>
      <c r="C62">
        <f>C7+(2/0.017)*(C8*C50-C23*C51)</f>
        <v>10000.030360370305</v>
      </c>
      <c r="D62">
        <f>D7+(2/0.017)*(D8*D50-D23*D51)</f>
        <v>10000.013101564842</v>
      </c>
      <c r="E62">
        <f>E7+(2/0.017)*(E8*E50-E23*E51)</f>
        <v>9999.993687574826</v>
      </c>
      <c r="F62">
        <f>F7+(2/0.017)*(F8*F50-F23*F51)</f>
        <v>9999.807465183747</v>
      </c>
    </row>
    <row r="63" spans="1:6" ht="12.75">
      <c r="A63" t="s">
        <v>68</v>
      </c>
      <c r="B63">
        <f>B8+(3/0.017)*(B9*B50-B24*B51)</f>
        <v>-0.24332462498515775</v>
      </c>
      <c r="C63">
        <f>C8+(3/0.017)*(C9*C50-C24*C51)</f>
        <v>-0.9277130435460159</v>
      </c>
      <c r="D63">
        <f>D8+(3/0.017)*(D9*D50-D24*D51)</f>
        <v>-0.7041653962585651</v>
      </c>
      <c r="E63">
        <f>E8+(3/0.017)*(E9*E50-E24*E51)</f>
        <v>0.2108904560597419</v>
      </c>
      <c r="F63">
        <f>F8+(3/0.017)*(F9*F50-F24*F51)</f>
        <v>-5.676983428588162</v>
      </c>
    </row>
    <row r="64" spans="1:6" ht="12.75">
      <c r="A64" t="s">
        <v>69</v>
      </c>
      <c r="B64">
        <f>B9+(4/0.017)*(B10*B50-B25*B51)</f>
        <v>0.993982981337546</v>
      </c>
      <c r="C64">
        <f>C9+(4/0.017)*(C10*C50-C25*C51)</f>
        <v>0.044322047222257854</v>
      </c>
      <c r="D64">
        <f>D9+(4/0.017)*(D10*D50-D25*D51)</f>
        <v>-0.2980154520488056</v>
      </c>
      <c r="E64">
        <f>E9+(4/0.017)*(E10*E50-E25*E51)</f>
        <v>-0.1863354070304094</v>
      </c>
      <c r="F64">
        <f>F9+(4/0.017)*(F10*F50-F25*F51)</f>
        <v>-1.2389948403114488</v>
      </c>
    </row>
    <row r="65" spans="1:6" ht="12.75">
      <c r="A65" t="s">
        <v>70</v>
      </c>
      <c r="B65">
        <f>B10+(5/0.017)*(B11*B50-B26*B51)</f>
        <v>0.352062501539709</v>
      </c>
      <c r="C65">
        <f>C10+(5/0.017)*(C11*C50-C26*C51)</f>
        <v>0.3081720550746015</v>
      </c>
      <c r="D65">
        <f>D10+(5/0.017)*(D11*D50-D26*D51)</f>
        <v>-0.2642593474057106</v>
      </c>
      <c r="E65">
        <f>E10+(5/0.017)*(E11*E50-E26*E51)</f>
        <v>-0.23110718907868244</v>
      </c>
      <c r="F65">
        <f>F10+(5/0.017)*(F11*F50-F26*F51)</f>
        <v>-0.5833699312678411</v>
      </c>
    </row>
    <row r="66" spans="1:6" ht="12.75">
      <c r="A66" t="s">
        <v>71</v>
      </c>
      <c r="B66">
        <f>B11+(6/0.017)*(B12*B50-B27*B51)</f>
        <v>1.4719753557364494</v>
      </c>
      <c r="C66">
        <f>C11+(6/0.017)*(C12*C50-C27*C51)</f>
        <v>-0.2681730365875015</v>
      </c>
      <c r="D66">
        <f>D11+(6/0.017)*(D12*D50-D27*D51)</f>
        <v>-1.6498061284974745</v>
      </c>
      <c r="E66">
        <f>E11+(6/0.017)*(E12*E50-E27*E51)</f>
        <v>-0.8631041933601973</v>
      </c>
      <c r="F66">
        <f>F11+(6/0.017)*(F12*F50-F27*F51)</f>
        <v>11.986506236498824</v>
      </c>
    </row>
    <row r="67" spans="1:6" ht="12.75">
      <c r="A67" t="s">
        <v>72</v>
      </c>
      <c r="B67">
        <f>B12+(7/0.017)*(B13*B50-B28*B51)</f>
        <v>-0.5765646090399279</v>
      </c>
      <c r="C67">
        <f>C12+(7/0.017)*(C13*C50-C28*C51)</f>
        <v>-0.01244987332153133</v>
      </c>
      <c r="D67">
        <f>D12+(7/0.017)*(D13*D50-D28*D51)</f>
        <v>-0.2822957929391103</v>
      </c>
      <c r="E67">
        <f>E12+(7/0.017)*(E13*E50-E28*E51)</f>
        <v>-0.33825046165981615</v>
      </c>
      <c r="F67">
        <f>F12+(7/0.017)*(F13*F50-F28*F51)</f>
        <v>-0.5660062609827619</v>
      </c>
    </row>
    <row r="68" spans="1:6" ht="12.75">
      <c r="A68" t="s">
        <v>73</v>
      </c>
      <c r="B68">
        <f>B13+(8/0.017)*(B14*B50-B29*B51)</f>
        <v>-0.021436863412378476</v>
      </c>
      <c r="C68">
        <f>C13+(8/0.017)*(C14*C50-C29*C51)</f>
        <v>-0.0031244268456051077</v>
      </c>
      <c r="D68">
        <f>D13+(8/0.017)*(D14*D50-D29*D51)</f>
        <v>-0.30586681029777735</v>
      </c>
      <c r="E68">
        <f>E13+(8/0.017)*(E14*E50-E29*E51)</f>
        <v>-0.05432443665376547</v>
      </c>
      <c r="F68">
        <f>F13+(8/0.017)*(F14*F50-F29*F51)</f>
        <v>-0.06462908801114806</v>
      </c>
    </row>
    <row r="69" spans="1:6" ht="12.75">
      <c r="A69" t="s">
        <v>74</v>
      </c>
      <c r="B69">
        <f>B14+(9/0.017)*(B15*B50-B30*B51)</f>
        <v>-0.02850618850600186</v>
      </c>
      <c r="C69">
        <f>C14+(9/0.017)*(C15*C50-C30*C51)</f>
        <v>0.030395559606797486</v>
      </c>
      <c r="D69">
        <f>D14+(9/0.017)*(D15*D50-D30*D51)</f>
        <v>-0.09909383935633705</v>
      </c>
      <c r="E69">
        <f>E14+(9/0.017)*(E15*E50-E30*E51)</f>
        <v>0.058914836079403635</v>
      </c>
      <c r="F69">
        <f>F14+(9/0.017)*(F15*F50-F30*F51)</f>
        <v>0.15515103151600323</v>
      </c>
    </row>
    <row r="70" spans="1:6" ht="12.75">
      <c r="A70" t="s">
        <v>75</v>
      </c>
      <c r="B70">
        <f>B15+(10/0.017)*(B16*B50-B31*B51)</f>
        <v>-0.23705914383809865</v>
      </c>
      <c r="C70">
        <f>C15+(10/0.017)*(C16*C50-C31*C51)</f>
        <v>0.10773759527038312</v>
      </c>
      <c r="D70">
        <f>D15+(10/0.017)*(D16*D50-D31*D51)</f>
        <v>0.3409276320603253</v>
      </c>
      <c r="E70">
        <f>E15+(10/0.017)*(E16*E50-E31*E51)</f>
        <v>0.06919466022076258</v>
      </c>
      <c r="F70">
        <f>F15+(10/0.017)*(F16*F50-F31*F51)</f>
        <v>-0.31166395292112226</v>
      </c>
    </row>
    <row r="71" spans="1:6" ht="12.75">
      <c r="A71" t="s">
        <v>76</v>
      </c>
      <c r="B71">
        <f>B16+(11/0.017)*(B17*B50-B32*B51)</f>
        <v>-0.013319462571229533</v>
      </c>
      <c r="C71">
        <f>C16+(11/0.017)*(C17*C50-C32*C51)</f>
        <v>-0.007545611804624904</v>
      </c>
      <c r="D71">
        <f>D16+(11/0.017)*(D17*D50-D32*D51)</f>
        <v>-0.0009348709904848916</v>
      </c>
      <c r="E71">
        <f>E16+(11/0.017)*(E17*E50-E32*E51)</f>
        <v>-0.06652620575692028</v>
      </c>
      <c r="F71">
        <f>F16+(11/0.017)*(F17*F50-F32*F51)</f>
        <v>-0.09299906000799098</v>
      </c>
    </row>
    <row r="72" spans="1:6" ht="12.75">
      <c r="A72" t="s">
        <v>77</v>
      </c>
      <c r="B72">
        <f>B17+(12/0.017)*(B18*B50-B33*B51)</f>
        <v>-0.05321790853158492</v>
      </c>
      <c r="C72">
        <f>C17+(12/0.017)*(C18*C50-C33*C51)</f>
        <v>-0.03813323408515809</v>
      </c>
      <c r="D72">
        <f>D17+(12/0.017)*(D18*D50-D33*D51)</f>
        <v>-0.06168507465121669</v>
      </c>
      <c r="E72">
        <f>E17+(12/0.017)*(E18*E50-E33*E51)</f>
        <v>-0.046423161303641734</v>
      </c>
      <c r="F72">
        <f>F17+(12/0.017)*(F18*F50-F33*F51)</f>
        <v>-0.040883407337078334</v>
      </c>
    </row>
    <row r="73" spans="1:6" ht="12.75">
      <c r="A73" t="s">
        <v>78</v>
      </c>
      <c r="B73">
        <f>B18+(13/0.017)*(B19*B50-B34*B51)</f>
        <v>0.026747595741898108</v>
      </c>
      <c r="C73">
        <f>C18+(13/0.017)*(C19*C50-C34*C51)</f>
        <v>0.02628429604338918</v>
      </c>
      <c r="D73">
        <f>D18+(13/0.017)*(D19*D50-D34*D51)</f>
        <v>0.025599148323971983</v>
      </c>
      <c r="E73">
        <f>E18+(13/0.017)*(E19*E50-E34*E51)</f>
        <v>0.04446538506706257</v>
      </c>
      <c r="F73">
        <f>F18+(13/0.017)*(F19*F50-F34*F51)</f>
        <v>-0.002071522650740905</v>
      </c>
    </row>
    <row r="74" spans="1:6" ht="12.75">
      <c r="A74" t="s">
        <v>79</v>
      </c>
      <c r="B74">
        <f>B19+(14/0.017)*(B20*B50-B35*B51)</f>
        <v>-0.22999057688007135</v>
      </c>
      <c r="C74">
        <f>C19+(14/0.017)*(C20*C50-C35*C51)</f>
        <v>-0.22087507619178615</v>
      </c>
      <c r="D74">
        <f>D19+(14/0.017)*(D20*D50-D35*D51)</f>
        <v>-0.23656922064140504</v>
      </c>
      <c r="E74">
        <f>E19+(14/0.017)*(E20*E50-E35*E51)</f>
        <v>-0.2096225531612056</v>
      </c>
      <c r="F74">
        <f>F19+(14/0.017)*(F20*F50-F35*F51)</f>
        <v>-0.16664282202337727</v>
      </c>
    </row>
    <row r="75" spans="1:6" ht="12.75">
      <c r="A75" t="s">
        <v>80</v>
      </c>
      <c r="B75" s="52">
        <f>B20</f>
        <v>-0.00329283</v>
      </c>
      <c r="C75" s="52">
        <f>C20</f>
        <v>-0.005456621</v>
      </c>
      <c r="D75" s="52">
        <f>D20</f>
        <v>-0.005276037</v>
      </c>
      <c r="E75" s="52">
        <f>E20</f>
        <v>-0.006695695</v>
      </c>
      <c r="F75" s="52">
        <f>F20</f>
        <v>-0.003959221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10.546618932262223</v>
      </c>
      <c r="C82">
        <f>C22+(2/0.017)*(C8*C51+C23*C50)</f>
        <v>45.13753446295831</v>
      </c>
      <c r="D82">
        <f>D22+(2/0.017)*(D8*D51+D23*D50)</f>
        <v>15.676860634845365</v>
      </c>
      <c r="E82">
        <f>E22+(2/0.017)*(E8*E51+E23*E50)</f>
        <v>-31.79885119536905</v>
      </c>
      <c r="F82">
        <f>F22+(2/0.017)*(F8*F51+F23*F50)</f>
        <v>-64.17631948499735</v>
      </c>
    </row>
    <row r="83" spans="1:6" ht="12.75">
      <c r="A83" t="s">
        <v>83</v>
      </c>
      <c r="B83">
        <f>B23+(3/0.017)*(B9*B51+B24*B50)</f>
        <v>-4.5970390750156875</v>
      </c>
      <c r="C83">
        <f>C23+(3/0.017)*(C9*C51+C24*C50)</f>
        <v>0.4655712045174445</v>
      </c>
      <c r="D83">
        <f>D23+(3/0.017)*(D9*D51+D24*D50)</f>
        <v>-1.084212831637052</v>
      </c>
      <c r="E83">
        <f>E23+(3/0.017)*(E9*E51+E24*E50)</f>
        <v>-1.1628276609431498</v>
      </c>
      <c r="F83">
        <f>F23+(3/0.017)*(F9*F51+F24*F50)</f>
        <v>6.95881657000728</v>
      </c>
    </row>
    <row r="84" spans="1:6" ht="12.75">
      <c r="A84" t="s">
        <v>84</v>
      </c>
      <c r="B84">
        <f>B24+(4/0.017)*(B10*B51+B25*B50)</f>
        <v>2.7024990278892074</v>
      </c>
      <c r="C84">
        <f>C24+(4/0.017)*(C10*C51+C25*C50)</f>
        <v>-0.16295697387551028</v>
      </c>
      <c r="D84">
        <f>D24+(4/0.017)*(D10*D51+D25*D50)</f>
        <v>-3.082246721830915</v>
      </c>
      <c r="E84">
        <f>E24+(4/0.017)*(E10*E51+E25*E50)</f>
        <v>-1.2304357070793963</v>
      </c>
      <c r="F84">
        <f>F24+(4/0.017)*(F10*F51+F25*F50)</f>
        <v>2.407865186062855</v>
      </c>
    </row>
    <row r="85" spans="1:6" ht="12.75">
      <c r="A85" t="s">
        <v>85</v>
      </c>
      <c r="B85">
        <f>B25+(5/0.017)*(B11*B51+B26*B50)</f>
        <v>-0.9086458021128749</v>
      </c>
      <c r="C85">
        <f>C25+(5/0.017)*(C11*C51+C26*C50)</f>
        <v>0.5372805696722404</v>
      </c>
      <c r="D85">
        <f>D25+(5/0.017)*(D11*D51+D26*D50)</f>
        <v>-0.22476748144307082</v>
      </c>
      <c r="E85">
        <f>E25+(5/0.017)*(E11*E51+E26*E50)</f>
        <v>-0.9414411800190559</v>
      </c>
      <c r="F85">
        <f>F25+(5/0.017)*(F11*F51+F26*F50)</f>
        <v>-2.001525828893996</v>
      </c>
    </row>
    <row r="86" spans="1:6" ht="12.75">
      <c r="A86" t="s">
        <v>86</v>
      </c>
      <c r="B86">
        <f>B26+(6/0.017)*(B12*B51+B27*B50)</f>
        <v>0.9032960548828752</v>
      </c>
      <c r="C86">
        <f>C26+(6/0.017)*(C12*C51+C27*C50)</f>
        <v>0.6546552643061092</v>
      </c>
      <c r="D86">
        <f>D26+(6/0.017)*(D12*D51+D27*D50)</f>
        <v>0.23890429619718015</v>
      </c>
      <c r="E86">
        <f>E26+(6/0.017)*(E12*E51+E27*E50)</f>
        <v>0.4129228878023617</v>
      </c>
      <c r="F86">
        <f>F26+(6/0.017)*(F12*F51+F27*F50)</f>
        <v>1.0385430162798879</v>
      </c>
    </row>
    <row r="87" spans="1:6" ht="12.75">
      <c r="A87" t="s">
        <v>87</v>
      </c>
      <c r="B87">
        <f>B27+(7/0.017)*(B13*B51+B28*B50)</f>
        <v>0.03464500602754694</v>
      </c>
      <c r="C87">
        <f>C27+(7/0.017)*(C13*C51+C28*C50)</f>
        <v>0.43775093994091085</v>
      </c>
      <c r="D87">
        <f>D27+(7/0.017)*(D13*D51+D28*D50)</f>
        <v>0.2210513322426711</v>
      </c>
      <c r="E87">
        <f>E27+(7/0.017)*(E13*E51+E28*E50)</f>
        <v>0.5048470719395296</v>
      </c>
      <c r="F87">
        <f>F27+(7/0.017)*(F13*F51+F28*F50)</f>
        <v>0.5189792653539289</v>
      </c>
    </row>
    <row r="88" spans="1:6" ht="12.75">
      <c r="A88" t="s">
        <v>88</v>
      </c>
      <c r="B88">
        <f>B28+(8/0.017)*(B14*B51+B29*B50)</f>
        <v>0.35737366757727396</v>
      </c>
      <c r="C88">
        <f>C28+(8/0.017)*(C14*C51+C29*C50)</f>
        <v>-0.22751709312554863</v>
      </c>
      <c r="D88">
        <f>D28+(8/0.017)*(D14*D51+D29*D50)</f>
        <v>-0.2867250564083895</v>
      </c>
      <c r="E88">
        <f>E28+(8/0.017)*(E14*E51+E29*E50)</f>
        <v>-0.11072411745446763</v>
      </c>
      <c r="F88">
        <f>F28+(8/0.017)*(F14*F51+F29*F50)</f>
        <v>0.15936586362432922</v>
      </c>
    </row>
    <row r="89" spans="1:6" ht="12.75">
      <c r="A89" t="s">
        <v>89</v>
      </c>
      <c r="B89">
        <f>B29+(9/0.017)*(B15*B51+B30*B50)</f>
        <v>-0.10556952313491158</v>
      </c>
      <c r="C89">
        <f>C29+(9/0.017)*(C15*C51+C30*C50)</f>
        <v>0.09475801307987065</v>
      </c>
      <c r="D89">
        <f>D29+(9/0.017)*(D15*D51+D30*D50)</f>
        <v>0.1145284431872318</v>
      </c>
      <c r="E89">
        <f>E29+(9/0.017)*(E15*E51+E30*E50)</f>
        <v>0.09182371082162899</v>
      </c>
      <c r="F89">
        <f>F29+(9/0.017)*(F15*F51+F30*F50)</f>
        <v>-0.17557875795711178</v>
      </c>
    </row>
    <row r="90" spans="1:6" ht="12.75">
      <c r="A90" t="s">
        <v>90</v>
      </c>
      <c r="B90">
        <f>B30+(10/0.017)*(B16*B51+B31*B50)</f>
        <v>0.09086085483168772</v>
      </c>
      <c r="C90">
        <f>C30+(10/0.017)*(C16*C51+C31*C50)</f>
        <v>0.16318874206003658</v>
      </c>
      <c r="D90">
        <f>D30+(10/0.017)*(D16*D51+D31*D50)</f>
        <v>0.1528112364510798</v>
      </c>
      <c r="E90">
        <f>E30+(10/0.017)*(E16*E51+E31*E50)</f>
        <v>0.0061236398548605965</v>
      </c>
      <c r="F90">
        <f>F30+(10/0.017)*(F16*F51+F31*F50)</f>
        <v>0.25295030669420954</v>
      </c>
    </row>
    <row r="91" spans="1:6" ht="12.75">
      <c r="A91" t="s">
        <v>91</v>
      </c>
      <c r="B91">
        <f>B31+(11/0.017)*(B17*B51+B32*B50)</f>
        <v>0.012200800549563743</v>
      </c>
      <c r="C91">
        <f>C31+(11/0.017)*(C17*C51+C32*C50)</f>
        <v>0.015649683464593986</v>
      </c>
      <c r="D91">
        <f>D31+(11/0.017)*(D17*D51+D32*D50)</f>
        <v>0.033794756080480964</v>
      </c>
      <c r="E91">
        <f>E31+(11/0.017)*(E17*E51+E32*E50)</f>
        <v>0.038419519575689245</v>
      </c>
      <c r="F91">
        <f>F31+(11/0.017)*(F17*F51+F32*F50)</f>
        <v>0.013444946718576555</v>
      </c>
    </row>
    <row r="92" spans="1:6" ht="12.75">
      <c r="A92" t="s">
        <v>92</v>
      </c>
      <c r="B92">
        <f>B32+(12/0.017)*(B18*B51+B33*B50)</f>
        <v>0.03798202763217767</v>
      </c>
      <c r="C92">
        <f>C32+(12/0.017)*(C18*C51+C33*C50)</f>
        <v>-0.051904175224164184</v>
      </c>
      <c r="D92">
        <f>D32+(12/0.017)*(D18*D51+D33*D50)</f>
        <v>-0.021384579688455623</v>
      </c>
      <c r="E92">
        <f>E32+(12/0.017)*(E18*E51+E33*E50)</f>
        <v>-0.005431292655721617</v>
      </c>
      <c r="F92">
        <f>F32+(12/0.017)*(F18*F51+F33*F50)</f>
        <v>0.03676699964530171</v>
      </c>
    </row>
    <row r="93" spans="1:6" ht="12.75">
      <c r="A93" t="s">
        <v>93</v>
      </c>
      <c r="B93">
        <f>B33+(13/0.017)*(B19*B51+B34*B50)</f>
        <v>0.13699877483706127</v>
      </c>
      <c r="C93">
        <f>C33+(13/0.017)*(C19*C51+C34*C50)</f>
        <v>0.12012423329902476</v>
      </c>
      <c r="D93">
        <f>D33+(13/0.017)*(D19*D51+D34*D50)</f>
        <v>0.1483758071477034</v>
      </c>
      <c r="E93">
        <f>E33+(13/0.017)*(E19*E51+E34*E50)</f>
        <v>0.13568405539429</v>
      </c>
      <c r="F93">
        <f>F33+(13/0.017)*(F19*F51+F34*F50)</f>
        <v>0.1012522741966046</v>
      </c>
    </row>
    <row r="94" spans="1:6" ht="12.75">
      <c r="A94" t="s">
        <v>94</v>
      </c>
      <c r="B94">
        <f>B34+(14/0.017)*(B20*B51+B35*B50)</f>
        <v>-0.006119245029729892</v>
      </c>
      <c r="C94">
        <f>C34+(14/0.017)*(C20*C51+C35*C50)</f>
        <v>0.004939522817661225</v>
      </c>
      <c r="D94">
        <f>D34+(14/0.017)*(D20*D51+D35*D50)</f>
        <v>0.003701383871260314</v>
      </c>
      <c r="E94">
        <f>E34+(14/0.017)*(E20*E51+E35*E50)</f>
        <v>0.0048836149145492684</v>
      </c>
      <c r="F94">
        <f>F34+(14/0.017)*(F20*F51+F35*F50)</f>
        <v>-0.02429529191477547</v>
      </c>
    </row>
    <row r="95" spans="1:6" ht="12.75">
      <c r="A95" t="s">
        <v>95</v>
      </c>
      <c r="B95" s="52">
        <f>B35</f>
        <v>-0.001992537</v>
      </c>
      <c r="C95" s="52">
        <f>C35</f>
        <v>0.001644678</v>
      </c>
      <c r="D95" s="52">
        <f>D35</f>
        <v>-0.000599056</v>
      </c>
      <c r="E95" s="52">
        <f>E35</f>
        <v>-0.001253164</v>
      </c>
      <c r="F95" s="52">
        <f>F35</f>
        <v>-0.002423901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-0.24332357263024237</v>
      </c>
      <c r="C103">
        <f>C63*10000/C62</f>
        <v>-0.9277102269834133</v>
      </c>
      <c r="D103">
        <f>D63*10000/D62</f>
        <v>-0.704164473692914</v>
      </c>
      <c r="E103">
        <f>E63*10000/E62</f>
        <v>0.21089058918284834</v>
      </c>
      <c r="F103">
        <f>F63*10000/F62</f>
        <v>-5.677092732388771</v>
      </c>
      <c r="G103">
        <f>AVERAGE(C103:E103)</f>
        <v>-0.47366137049782636</v>
      </c>
      <c r="H103">
        <f>STDEV(C103:E103)</f>
        <v>0.6032841080954672</v>
      </c>
      <c r="I103">
        <f>(B103*B4+C103*C4+D103*D4+E103*E4+F103*F4)/SUM(B4:F4)</f>
        <v>-1.136706766530514</v>
      </c>
      <c r="K103">
        <f>(LN(H103)+LN(H123))/2-LN(K114*K115^3)</f>
        <v>-4.173847980202494</v>
      </c>
    </row>
    <row r="104" spans="1:11" ht="12.75">
      <c r="A104" t="s">
        <v>69</v>
      </c>
      <c r="B104">
        <f>B64*10000/B62</f>
        <v>0.9939786824595501</v>
      </c>
      <c r="C104">
        <f>C64*10000/C62</f>
        <v>0.04432191265928976</v>
      </c>
      <c r="D104">
        <f>D64*10000/D62</f>
        <v>-0.29801506160244023</v>
      </c>
      <c r="E104">
        <f>E64*10000/E62</f>
        <v>-0.18633552465331504</v>
      </c>
      <c r="F104">
        <f>F64*10000/F62</f>
        <v>-1.2390186957351406</v>
      </c>
      <c r="G104">
        <f>AVERAGE(C104:E104)</f>
        <v>-0.14667622453215517</v>
      </c>
      <c r="H104">
        <f>STDEV(C104:E104)</f>
        <v>0.17458034268280112</v>
      </c>
      <c r="I104">
        <f>(B104*B4+C104*C4+D104*D4+E104*E4+F104*F4)/SUM(B4:F4)</f>
        <v>-0.12860134202174978</v>
      </c>
      <c r="K104">
        <f>(LN(H104)+LN(H124))/2-LN(K114*K115^4)</f>
        <v>-3.964882723676538</v>
      </c>
    </row>
    <row r="105" spans="1:11" ht="12.75">
      <c r="A105" t="s">
        <v>70</v>
      </c>
      <c r="B105">
        <f>B65*10000/B62</f>
        <v>0.352060978904242</v>
      </c>
      <c r="C105">
        <f>C65*10000/C62</f>
        <v>0.3081711194556711</v>
      </c>
      <c r="D105">
        <f>D65*10000/D62</f>
        <v>-0.2642590011850667</v>
      </c>
      <c r="E105">
        <f>E65*10000/E62</f>
        <v>-0.23110733496345837</v>
      </c>
      <c r="F105">
        <f>F65*10000/F62</f>
        <v>-0.5833811633863509</v>
      </c>
      <c r="G105">
        <f>AVERAGE(C105:E105)</f>
        <v>-0.062398405564284644</v>
      </c>
      <c r="H105">
        <f>STDEV(C105:E105)</f>
        <v>0.32135041294271577</v>
      </c>
      <c r="I105">
        <f>(B105*B4+C105*C4+D105*D4+E105*E4+F105*F4)/SUM(B4:F4)</f>
        <v>-0.07251357109515401</v>
      </c>
      <c r="K105">
        <f>(LN(H105)+LN(H125))/2-LN(K114*K115^5)</f>
        <v>-3.414442851471117</v>
      </c>
    </row>
    <row r="106" spans="1:11" ht="12.75">
      <c r="A106" t="s">
        <v>71</v>
      </c>
      <c r="B106">
        <f>B66*10000/B62</f>
        <v>1.4719689895887527</v>
      </c>
      <c r="C106">
        <f>C66*10000/C62</f>
        <v>-0.26817222240670374</v>
      </c>
      <c r="D106">
        <f>D66*10000/D62</f>
        <v>-1.6498039669961095</v>
      </c>
      <c r="E106">
        <f>E66*10000/E62</f>
        <v>-0.863104738188605</v>
      </c>
      <c r="F106">
        <f>F66*10000/F62</f>
        <v>11.986737022919844</v>
      </c>
      <c r="G106">
        <f>AVERAGE(C106:E106)</f>
        <v>-0.927026975863806</v>
      </c>
      <c r="H106">
        <f>STDEV(C106:E106)</f>
        <v>0.6930303808393576</v>
      </c>
      <c r="I106">
        <f>(B106*B4+C106*C4+D106*D4+E106*E4+F106*F4)/SUM(B4:F4)</f>
        <v>1.1456274567017253</v>
      </c>
      <c r="K106">
        <f>(LN(H106)+LN(H126))/2-LN(K114*K115^6)</f>
        <v>-3.0711619733813</v>
      </c>
    </row>
    <row r="107" spans="1:11" ht="12.75">
      <c r="A107" t="s">
        <v>72</v>
      </c>
      <c r="B107">
        <f>B67*10000/B62</f>
        <v>-0.5765621154550703</v>
      </c>
      <c r="C107">
        <f>C67*10000/C62</f>
        <v>-0.012449835523369656</v>
      </c>
      <c r="D107">
        <f>D67*10000/D62</f>
        <v>-0.28229542308793126</v>
      </c>
      <c r="E107">
        <f>E67*10000/E62</f>
        <v>-0.3382506751780239</v>
      </c>
      <c r="F107">
        <f>F67*10000/F62</f>
        <v>-0.5660171587837282</v>
      </c>
      <c r="G107">
        <f>AVERAGE(C107:E107)</f>
        <v>-0.21099864459644158</v>
      </c>
      <c r="H107">
        <f>STDEV(C107:E107)</f>
        <v>0.17420955699205437</v>
      </c>
      <c r="I107">
        <f>(B107*B4+C107*C4+D107*D4+E107*E4+F107*F4)/SUM(B4:F4)</f>
        <v>-0.3111846274229854</v>
      </c>
      <c r="K107">
        <f>(LN(H107)+LN(H127))/2-LN(K114*K115^7)</f>
        <v>-3.3412240229349948</v>
      </c>
    </row>
    <row r="108" spans="1:9" ht="12.75">
      <c r="A108" t="s">
        <v>73</v>
      </c>
      <c r="B108">
        <f>B68*10000/B62</f>
        <v>-0.02143677070006634</v>
      </c>
      <c r="C108">
        <f>C68*10000/C62</f>
        <v>-0.0031244173597583047</v>
      </c>
      <c r="D108">
        <f>D68*10000/D62</f>
        <v>-0.3058664095649175</v>
      </c>
      <c r="E108">
        <f>E68*10000/E62</f>
        <v>-0.05432447094568127</v>
      </c>
      <c r="F108">
        <f>F68*10000/F62</f>
        <v>-0.06463033237006478</v>
      </c>
      <c r="G108">
        <f>AVERAGE(C108:E108)</f>
        <v>-0.12110509929011903</v>
      </c>
      <c r="H108">
        <f>STDEV(C108:E108)</f>
        <v>0.16204295017878934</v>
      </c>
      <c r="I108">
        <f>(B108*B4+C108*C4+D108*D4+E108*E4+F108*F4)/SUM(B4:F4)</f>
        <v>-0.0993007771037418</v>
      </c>
    </row>
    <row r="109" spans="1:9" ht="12.75">
      <c r="A109" t="s">
        <v>74</v>
      </c>
      <c r="B109">
        <f>B69*10000/B62</f>
        <v>-0.028506065219558514</v>
      </c>
      <c r="C109">
        <f>C69*10000/C62</f>
        <v>0.030395467325033128</v>
      </c>
      <c r="D109">
        <f>D69*10000/D62</f>
        <v>-0.09909370952807096</v>
      </c>
      <c r="E109">
        <f>E69*10000/E62</f>
        <v>0.05891487326897654</v>
      </c>
      <c r="F109">
        <f>F69*10000/F62</f>
        <v>0.15515401877105275</v>
      </c>
      <c r="G109">
        <f>AVERAGE(C109:E109)</f>
        <v>-0.003261122978020429</v>
      </c>
      <c r="H109">
        <f>STDEV(C109:E109)</f>
        <v>0.08420957553926724</v>
      </c>
      <c r="I109">
        <f>(B109*B4+C109*C4+D109*D4+E109*E4+F109*F4)/SUM(B4:F4)</f>
        <v>0.014239863770991262</v>
      </c>
    </row>
    <row r="110" spans="1:11" ht="12.75">
      <c r="A110" t="s">
        <v>75</v>
      </c>
      <c r="B110">
        <f>B70*10000/B62</f>
        <v>-0.23705811858076897</v>
      </c>
      <c r="C110">
        <f>C70*10000/C62</f>
        <v>0.10773726817604737</v>
      </c>
      <c r="D110">
        <f>D70*10000/D62</f>
        <v>0.34092718539236266</v>
      </c>
      <c r="E110">
        <f>E70*10000/E62</f>
        <v>0.06919470389940166</v>
      </c>
      <c r="F110">
        <f>F70*10000/F62</f>
        <v>-0.31166995365284805</v>
      </c>
      <c r="G110">
        <f>AVERAGE(C110:E110)</f>
        <v>0.1726197191559372</v>
      </c>
      <c r="H110">
        <f>STDEV(C110:E110)</f>
        <v>0.14702698632716704</v>
      </c>
      <c r="I110">
        <f>(B110*B4+C110*C4+D110*D4+E110*E4+F110*F4)/SUM(B4:F4)</f>
        <v>0.048924016720912775</v>
      </c>
      <c r="K110">
        <f>EXP(AVERAGE(K103:K107))</f>
        <v>0.027512580386037256</v>
      </c>
    </row>
    <row r="111" spans="1:9" ht="12.75">
      <c r="A111" t="s">
        <v>76</v>
      </c>
      <c r="B111">
        <f>B71*10000/B62</f>
        <v>-0.01331940496587246</v>
      </c>
      <c r="C111">
        <f>C71*10000/C62</f>
        <v>-0.0075455888959376</v>
      </c>
      <c r="D111">
        <f>D71*10000/D62</f>
        <v>-0.0009348697656592061</v>
      </c>
      <c r="E111">
        <f>E71*10000/E62</f>
        <v>-0.06652624775111639</v>
      </c>
      <c r="F111">
        <f>F71*10000/F62</f>
        <v>-0.0930008505981591</v>
      </c>
      <c r="G111">
        <f>AVERAGE(C111:E111)</f>
        <v>-0.025002235470904396</v>
      </c>
      <c r="H111">
        <f>STDEV(C111:E111)</f>
        <v>0.036112436898390755</v>
      </c>
      <c r="I111">
        <f>(B111*B4+C111*C4+D111*D4+E111*E4+F111*F4)/SUM(B4:F4)</f>
        <v>-0.03240226131521644</v>
      </c>
    </row>
    <row r="112" spans="1:9" ht="12.75">
      <c r="A112" t="s">
        <v>77</v>
      </c>
      <c r="B112">
        <f>B72*10000/B62</f>
        <v>-0.05321767836939878</v>
      </c>
      <c r="C112">
        <f>C72*10000/C62</f>
        <v>-0.03813311831159881</v>
      </c>
      <c r="D112">
        <f>D72*10000/D62</f>
        <v>-0.06168499383422204</v>
      </c>
      <c r="E112">
        <f>E72*10000/E62</f>
        <v>-0.046423190607933436</v>
      </c>
      <c r="F112">
        <f>F72*10000/F62</f>
        <v>-0.04088419450016591</v>
      </c>
      <c r="G112">
        <f>AVERAGE(C112:E112)</f>
        <v>-0.04874710091791809</v>
      </c>
      <c r="H112">
        <f>STDEV(C112:E112)</f>
        <v>0.011946678597205376</v>
      </c>
      <c r="I112">
        <f>(B112*B4+C112*C4+D112*D4+E112*E4+F112*F4)/SUM(B4:F4)</f>
        <v>-0.04834656028705842</v>
      </c>
    </row>
    <row r="113" spans="1:9" ht="12.75">
      <c r="A113" t="s">
        <v>78</v>
      </c>
      <c r="B113">
        <f>B73*10000/B62</f>
        <v>0.026747480061194377</v>
      </c>
      <c r="C113">
        <f>C73*10000/C62</f>
        <v>0.026284216243535347</v>
      </c>
      <c r="D113">
        <f>D73*10000/D62</f>
        <v>0.025599114785125755</v>
      </c>
      <c r="E113">
        <f>E73*10000/E62</f>
        <v>0.04446541313552189</v>
      </c>
      <c r="F113">
        <f>F73*10000/F62</f>
        <v>-0.0020715625355321185</v>
      </c>
      <c r="G113">
        <f>AVERAGE(C113:E113)</f>
        <v>0.03211624805472766</v>
      </c>
      <c r="H113">
        <f>STDEV(C113:E113)</f>
        <v>0.010700175215696673</v>
      </c>
      <c r="I113">
        <f>(B113*B4+C113*C4+D113*D4+E113*E4+F113*F4)/SUM(B4:F4)</f>
        <v>0.026765767683193026</v>
      </c>
    </row>
    <row r="114" spans="1:11" ht="12.75">
      <c r="A114" t="s">
        <v>79</v>
      </c>
      <c r="B114">
        <f>B74*10000/B62</f>
        <v>-0.22998958219359403</v>
      </c>
      <c r="C114">
        <f>C74*10000/C62</f>
        <v>-0.2208744056089116</v>
      </c>
      <c r="D114">
        <f>D74*10000/D62</f>
        <v>-0.23656891069911273</v>
      </c>
      <c r="E114">
        <f>E74*10000/E62</f>
        <v>-0.20962268548395727</v>
      </c>
      <c r="F114">
        <f>F74*10000/F62</f>
        <v>-0.1666460305396642</v>
      </c>
      <c r="G114">
        <f>AVERAGE(C114:E114)</f>
        <v>-0.22235533393066054</v>
      </c>
      <c r="H114">
        <f>STDEV(C114:E114)</f>
        <v>0.013534017321442054</v>
      </c>
      <c r="I114">
        <f>(B114*B4+C114*C4+D114*D4+E114*E4+F114*F4)/SUM(B4:F4)</f>
        <v>-0.2160105397143474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-0.0032928157588362206</v>
      </c>
      <c r="C115">
        <f>C75*10000/C62</f>
        <v>-0.005456604433546878</v>
      </c>
      <c r="D115">
        <f>D75*10000/D62</f>
        <v>-0.00527603008757497</v>
      </c>
      <c r="E115">
        <f>E75*10000/E62</f>
        <v>-0.006695699226610035</v>
      </c>
      <c r="F115">
        <f>F75*10000/F62</f>
        <v>-0.0039592972302564715</v>
      </c>
      <c r="G115">
        <f>AVERAGE(C115:E115)</f>
        <v>-0.005809444582577295</v>
      </c>
      <c r="H115">
        <f>STDEV(C115:E115)</f>
        <v>0.0007728112603721484</v>
      </c>
      <c r="I115">
        <f>(B115*B4+C115*C4+D115*D4+E115*E4+F115*F4)/SUM(B4:F4)</f>
        <v>-0.005199162512198436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10.546573319179394</v>
      </c>
      <c r="C122">
        <f>C82*10000/C62</f>
        <v>45.13739742414827</v>
      </c>
      <c r="D122">
        <f>D82*10000/D62</f>
        <v>15.676840095731661</v>
      </c>
      <c r="E122">
        <f>E82*10000/E62</f>
        <v>-31.7988712681686</v>
      </c>
      <c r="F122">
        <f>F82*10000/F62</f>
        <v>-64.17755512637574</v>
      </c>
      <c r="G122">
        <f>AVERAGE(C122:E122)</f>
        <v>9.671788750570444</v>
      </c>
      <c r="H122">
        <f>STDEV(C122:E122)</f>
        <v>38.81807364253939</v>
      </c>
      <c r="I122">
        <f>(B122*B4+C122*C4+D122*D4+E122*E4+F122*F4)/SUM(B4:F4)</f>
        <v>-0.07796846498922724</v>
      </c>
    </row>
    <row r="123" spans="1:9" ht="12.75">
      <c r="A123" t="s">
        <v>83</v>
      </c>
      <c r="B123">
        <f>B83*10000/B62</f>
        <v>-4.5970191932767674</v>
      </c>
      <c r="C123">
        <f>C83*10000/C62</f>
        <v>0.46556979103031865</v>
      </c>
      <c r="D123">
        <f>D83*10000/D62</f>
        <v>-1.0842114111504415</v>
      </c>
      <c r="E123">
        <f>E83*10000/E62</f>
        <v>-1.162828394969873</v>
      </c>
      <c r="F123">
        <f>F83*10000/F62</f>
        <v>6.958950554033904</v>
      </c>
      <c r="G123">
        <f>AVERAGE(C123:E123)</f>
        <v>-0.5938233383633319</v>
      </c>
      <c r="H123">
        <f>STDEV(C123:E123)</f>
        <v>0.9183030597199763</v>
      </c>
      <c r="I123">
        <f>(B123*B4+C123*C4+D123*D4+E123*E4+F123*F4)/SUM(B4:F4)</f>
        <v>-0.1603167863554437</v>
      </c>
    </row>
    <row r="124" spans="1:9" ht="12.75">
      <c r="A124" t="s">
        <v>84</v>
      </c>
      <c r="B124">
        <f>B84*10000/B62</f>
        <v>2.7024873398484432</v>
      </c>
      <c r="C124">
        <f>C84*10000/C62</f>
        <v>-0.16295647913360528</v>
      </c>
      <c r="D124">
        <f>D84*10000/D62</f>
        <v>-3.0822426836106773</v>
      </c>
      <c r="E124">
        <f>E84*10000/E62</f>
        <v>-1.2304364837832198</v>
      </c>
      <c r="F124">
        <f>F84*10000/F62</f>
        <v>2.4079115467435757</v>
      </c>
      <c r="G124">
        <f>AVERAGE(C124:E124)</f>
        <v>-1.4918785488425008</v>
      </c>
      <c r="H124">
        <f>STDEV(C124:E124)</f>
        <v>1.477099167608385</v>
      </c>
      <c r="I124">
        <f>(B124*B4+C124*C4+D124*D4+E124*E4+F124*F4)/SUM(B4:F4)</f>
        <v>-0.3669768290152571</v>
      </c>
    </row>
    <row r="125" spans="1:9" ht="12.75">
      <c r="A125" t="s">
        <v>85</v>
      </c>
      <c r="B125">
        <f>B85*10000/B62</f>
        <v>-0.9086418723097313</v>
      </c>
      <c r="C125">
        <f>C85*10000/C62</f>
        <v>0.5372789384734875</v>
      </c>
      <c r="D125">
        <f>D85*10000/D62</f>
        <v>-0.22476718696288336</v>
      </c>
      <c r="E125">
        <f>E85*10000/E62</f>
        <v>-0.9414417742971315</v>
      </c>
      <c r="F125">
        <f>F85*10000/F62</f>
        <v>-2.0015643659767384</v>
      </c>
      <c r="G125">
        <f>AVERAGE(C125:E125)</f>
        <v>-0.20964334092884243</v>
      </c>
      <c r="H125">
        <f>STDEV(C125:E125)</f>
        <v>0.739476358400563</v>
      </c>
      <c r="I125">
        <f>(B125*B4+C125*C4+D125*D4+E125*E4+F125*F4)/SUM(B4:F4)</f>
        <v>-0.550043770707609</v>
      </c>
    </row>
    <row r="126" spans="1:9" ht="12.75">
      <c r="A126" t="s">
        <v>86</v>
      </c>
      <c r="B126">
        <f>B86*10000/B62</f>
        <v>0.9032921482168589</v>
      </c>
      <c r="C126">
        <f>C86*10000/C62</f>
        <v>0.6546532767545188</v>
      </c>
      <c r="D126">
        <f>D86*10000/D62</f>
        <v>0.23890398319557746</v>
      </c>
      <c r="E126">
        <f>E86*10000/E62</f>
        <v>0.4129231484570094</v>
      </c>
      <c r="F126">
        <f>F86*10000/F62</f>
        <v>1.0385630122337606</v>
      </c>
      <c r="G126">
        <f>AVERAGE(C126:E126)</f>
        <v>0.43549346946903517</v>
      </c>
      <c r="H126">
        <f>STDEV(C126:E126)</f>
        <v>0.2087916026008449</v>
      </c>
      <c r="I126">
        <f>(B126*B4+C126*C4+D126*D4+E126*E4+F126*F4)/SUM(B4:F4)</f>
        <v>0.5834339425916172</v>
      </c>
    </row>
    <row r="127" spans="1:9" ht="12.75">
      <c r="A127" t="s">
        <v>87</v>
      </c>
      <c r="B127">
        <f>B87*10000/B62</f>
        <v>0.03464485619132552</v>
      </c>
      <c r="C127">
        <f>C87*10000/C62</f>
        <v>0.437749610916882</v>
      </c>
      <c r="D127">
        <f>D87*10000/D62</f>
        <v>0.22105104263121425</v>
      </c>
      <c r="E127">
        <f>E87*10000/E62</f>
        <v>0.5048473906206674</v>
      </c>
      <c r="F127">
        <f>F87*10000/F62</f>
        <v>0.5189892577040658</v>
      </c>
      <c r="G127">
        <f>AVERAGE(C127:E127)</f>
        <v>0.38788268138958787</v>
      </c>
      <c r="H127">
        <f>STDEV(C127:E127)</f>
        <v>0.1483243903692101</v>
      </c>
      <c r="I127">
        <f>(B127*B4+C127*C4+D127*D4+E127*E4+F127*F4)/SUM(B4:F4)</f>
        <v>0.35444858804892715</v>
      </c>
    </row>
    <row r="128" spans="1:9" ht="12.75">
      <c r="A128" t="s">
        <v>88</v>
      </c>
      <c r="B128">
        <f>B88*10000/B62</f>
        <v>0.35737212197153956</v>
      </c>
      <c r="C128">
        <f>C88*10000/C62</f>
        <v>-0.22751640237732595</v>
      </c>
      <c r="D128">
        <f>D88*10000/D62</f>
        <v>-0.2867246807541899</v>
      </c>
      <c r="E128">
        <f>E88*10000/E62</f>
        <v>-0.11072418734828239</v>
      </c>
      <c r="F128">
        <f>F88*10000/F62</f>
        <v>0.15936893203113373</v>
      </c>
      <c r="G128">
        <f>AVERAGE(C128:E128)</f>
        <v>-0.2083217568265994</v>
      </c>
      <c r="H128">
        <f>STDEV(C128:E128)</f>
        <v>0.08955651418598344</v>
      </c>
      <c r="I128">
        <f>(B128*B4+C128*C4+D128*D4+E128*E4+F128*F4)/SUM(B4:F4)</f>
        <v>-0.0777013796926662</v>
      </c>
    </row>
    <row r="129" spans="1:9" ht="12.75">
      <c r="A129" t="s">
        <v>89</v>
      </c>
      <c r="B129">
        <f>B89*10000/B62</f>
        <v>-0.10556906655717478</v>
      </c>
      <c r="C129">
        <f>C89*10000/C62</f>
        <v>0.09475772539190744</v>
      </c>
      <c r="D129">
        <f>D89*10000/D62</f>
        <v>0.11452829313724593</v>
      </c>
      <c r="E129">
        <f>E89*10000/E62</f>
        <v>0.09182376878469596</v>
      </c>
      <c r="F129">
        <f>F89*10000/F62</f>
        <v>-0.1755821385245896</v>
      </c>
      <c r="G129">
        <f>AVERAGE(C129:E129)</f>
        <v>0.10036992910461644</v>
      </c>
      <c r="H129">
        <f>STDEV(C129:E129)</f>
        <v>0.01234894648962393</v>
      </c>
      <c r="I129">
        <f>(B129*B4+C129*C4+D129*D4+E129*E4+F129*F4)/SUM(B4:F4)</f>
        <v>0.033800940320290476</v>
      </c>
    </row>
    <row r="130" spans="1:9" ht="12.75">
      <c r="A130" t="s">
        <v>90</v>
      </c>
      <c r="B130">
        <f>B90*10000/B62</f>
        <v>0.09086046186748525</v>
      </c>
      <c r="C130">
        <f>C90*10000/C62</f>
        <v>0.16318824661447692</v>
      </c>
      <c r="D130">
        <f>D90*10000/D62</f>
        <v>0.1528110362447098</v>
      </c>
      <c r="E130">
        <f>E90*10000/E62</f>
        <v>0.0061236437203648734</v>
      </c>
      <c r="F130">
        <f>F90*10000/F62</f>
        <v>0.2529551769620612</v>
      </c>
      <c r="G130">
        <f>AVERAGE(C130:E130)</f>
        <v>0.10737430885985054</v>
      </c>
      <c r="H130">
        <f>STDEV(C130:E130)</f>
        <v>0.08783902616238291</v>
      </c>
      <c r="I130">
        <f>(B130*B4+C130*C4+D130*D4+E130*E4+F130*F4)/SUM(B4:F4)</f>
        <v>0.1244969324750479</v>
      </c>
    </row>
    <row r="131" spans="1:9" ht="12.75">
      <c r="A131" t="s">
        <v>91</v>
      </c>
      <c r="B131">
        <f>B91*10000/B62</f>
        <v>0.012200747782309174</v>
      </c>
      <c r="C131">
        <f>C91*10000/C62</f>
        <v>0.015649635951719722</v>
      </c>
      <c r="D131">
        <f>D91*10000/D62</f>
        <v>0.033794711804120164</v>
      </c>
      <c r="E131">
        <f>E91*10000/E62</f>
        <v>0.03841954382773881</v>
      </c>
      <c r="F131">
        <f>F91*10000/F62</f>
        <v>0.013445205585595244</v>
      </c>
      <c r="G131">
        <f>AVERAGE(C131:E131)</f>
        <v>0.0292879638611929</v>
      </c>
      <c r="H131">
        <f>STDEV(C131:E131)</f>
        <v>0.012035375313483511</v>
      </c>
      <c r="I131">
        <f>(B131*B4+C131*C4+D131*D4+E131*E4+F131*F4)/SUM(B4:F4)</f>
        <v>0.024710092336054354</v>
      </c>
    </row>
    <row r="132" spans="1:9" ht="12.75">
      <c r="A132" t="s">
        <v>92</v>
      </c>
      <c r="B132">
        <f>B92*10000/B62</f>
        <v>0.037981863363668156</v>
      </c>
      <c r="C132">
        <f>C92*10000/C62</f>
        <v>-0.05190401764164459</v>
      </c>
      <c r="D132">
        <f>D92*10000/D62</f>
        <v>-0.021384551671346588</v>
      </c>
      <c r="E132">
        <f>E92*10000/E62</f>
        <v>-0.005431296084186629</v>
      </c>
      <c r="F132">
        <f>F92*10000/F62</f>
        <v>0.036767707551683466</v>
      </c>
      <c r="G132">
        <f>AVERAGE(C132:E132)</f>
        <v>-0.026239955132392603</v>
      </c>
      <c r="H132">
        <f>STDEV(C132:E132)</f>
        <v>0.02361376016894403</v>
      </c>
      <c r="I132">
        <f>(B132*B4+C132*C4+D132*D4+E132*E4+F132*F4)/SUM(B4:F4)</f>
        <v>-0.008558382837367597</v>
      </c>
    </row>
    <row r="133" spans="1:9" ht="12.75">
      <c r="A133" t="s">
        <v>93</v>
      </c>
      <c r="B133">
        <f>B93*10000/B62</f>
        <v>0.13699818233092217</v>
      </c>
      <c r="C133">
        <f>C93*10000/C62</f>
        <v>0.12012386859851146</v>
      </c>
      <c r="D133">
        <f>D93*10000/D62</f>
        <v>0.14837561275243225</v>
      </c>
      <c r="E133">
        <f>E93*10000/E62</f>
        <v>0.13568414104388876</v>
      </c>
      <c r="F133">
        <f>F93*10000/F62</f>
        <v>0.10125422369293995</v>
      </c>
      <c r="G133">
        <f>AVERAGE(C133:E133)</f>
        <v>0.13472787413161083</v>
      </c>
      <c r="H133">
        <f>STDEV(C133:E133)</f>
        <v>0.014150127092725605</v>
      </c>
      <c r="I133">
        <f>(B133*B4+C133*C4+D133*D4+E133*E4+F133*F4)/SUM(B4:F4)</f>
        <v>0.13058475593598215</v>
      </c>
    </row>
    <row r="134" spans="1:9" ht="12.75">
      <c r="A134" t="s">
        <v>94</v>
      </c>
      <c r="B134">
        <f>B94*10000/B62</f>
        <v>-0.006119218564600907</v>
      </c>
      <c r="C134">
        <f>C94*10000/C62</f>
        <v>0.004939507821132567</v>
      </c>
      <c r="D134">
        <f>D94*10000/D62</f>
        <v>0.003701379021874588</v>
      </c>
      <c r="E134">
        <f>E94*10000/E62</f>
        <v>0.004883617997296587</v>
      </c>
      <c r="F134">
        <f>F94*10000/F62</f>
        <v>-0.024295759692738287</v>
      </c>
      <c r="G134">
        <f>AVERAGE(C134:E134)</f>
        <v>0.004508168280101248</v>
      </c>
      <c r="H134">
        <f>STDEV(C134:E134)</f>
        <v>0.0006992586063070957</v>
      </c>
      <c r="I134">
        <f>(B134*B4+C134*C4+D134*D4+E134*E4+F134*F4)/SUM(B4:F4)</f>
        <v>-0.0008762139024798855</v>
      </c>
    </row>
    <row r="135" spans="1:9" ht="12.75">
      <c r="A135" t="s">
        <v>95</v>
      </c>
      <c r="B135">
        <f>B95*10000/B62</f>
        <v>-0.0019925283824747246</v>
      </c>
      <c r="C135">
        <f>C95*10000/C62</f>
        <v>0.0016446730067118487</v>
      </c>
      <c r="D135">
        <f>D95*10000/D62</f>
        <v>-0.0005990552151439255</v>
      </c>
      <c r="E135">
        <f>E95*10000/E62</f>
        <v>-0.0012531647910508973</v>
      </c>
      <c r="F135">
        <f>F95*10000/F62</f>
        <v>-0.002423947669431914</v>
      </c>
      <c r="G135">
        <f>AVERAGE(C135:E135)</f>
        <v>-6.918233316099136E-05</v>
      </c>
      <c r="H135">
        <f>STDEV(C135:E135)</f>
        <v>0.001519848653264951</v>
      </c>
      <c r="I135">
        <f>(B135*B4+C135*C4+D135*D4+E135*E4+F135*F4)/SUM(B4:F4)</f>
        <v>-0.0006615164827090315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2005-03-22T07:55:34Z</cp:lastPrinted>
  <dcterms:created xsi:type="dcterms:W3CDTF">2005-03-22T07:55:34Z</dcterms:created>
  <dcterms:modified xsi:type="dcterms:W3CDTF">2005-03-22T08:59:25Z</dcterms:modified>
  <cp:category/>
  <cp:version/>
  <cp:contentType/>
  <cp:contentStatus/>
</cp:coreProperties>
</file>