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9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<sst xmlns="http://schemas.openxmlformats.org/spreadsheetml/2006/main" count="206" uniqueCount="99">
  <si>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Wed 23/03/2005       14:46:59</t>
  </si>
  <si>
    <t>SIEGMUND</t>
  </si>
  <si>
    <t>HCMQAP528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</si>
  <si>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</si>
  <si>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</si>
  <si>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</si>
  <si>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</si>
  <si>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</si>
  <si>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</si>
  <si>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</si>
  <si>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</si>
  <si>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</si>
  <si>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</si>
  <si>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</si>
  <si>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</si>
  <si>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</si>
  <si>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</si>
  <si>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</si>
  <si>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</si>
  <si>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b6!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</si>
  <si>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</si>
  <si>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</si>
  <si>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</si>
  <si>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</si>
  <si>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</si>
  <si>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</si>
  <si>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</si>
  <si>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</si>
  <si>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</si>
  <si>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</si>
  <si>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</si>
  <si>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</si>
  <si>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</si>
  <si>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</si>
  <si>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</si>
  <si>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</si>
  <si>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</si>
  <si>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</si>
  <si>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</si>
  <si>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</si>
  <si>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</si>
  <si>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</si>
  <si>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</si>
  <si>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</si>
  <si>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</si>
  <si>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</si>
  <si>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</si>
  <si>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</si>
  <si>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</si>
  <si>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55.273734*</t>
  </si>
  <si>
    <t>Number of measurement</t>
  </si>
  <si>
    <t>Mean real current (A)</t>
  </si>
  <si>
    <t xml:space="preserve">* = Integral error  ! = Central error           Conclusion : CONTACT CEA           </t>
  </si>
  <si>
    <t>Duration : 40mn</t>
  </si>
  <si>
    <t>Dx moy(m)</t>
  </si>
  <si>
    <t>Dy moy(m)</t>
  </si>
  <si>
    <t>Dx moy (mm)</t>
  </si>
  <si>
    <t>Dy moy (mm)</t>
  </si>
  <si>
    <t>* = Integral error  ! = Central error           Conclusion : CONTACT CEA           Duration : 40mn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</si>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</sst>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2" fontId="4" fillId="0" borderId="18" xfId="0" applyNumberFormat="1" applyFont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9535955"/>
        <c:axId val="43170412"/>
      </c:lineChart>
      <c:catAx>
        <c:axId val="495359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70412"/>
        <c:crosses val="autoZero"/>
        <c:auto val="1"/>
        <c:lblOffset val="100"/>
        <c:noMultiLvlLbl val="0"/>
      </c:catAx>
      <c:valAx>
        <c:axId val="4317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3595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-0.002266</v>
      </c>
      <c r="C4" s="11">
        <v>-0.003772</v>
      </c>
      <c r="D4" s="11">
        <v>-0.003775</v>
      </c>
      <c r="E4" s="11">
        <v>-0.003768</v>
      </c>
      <c r="F4" s="23">
        <v>-0.00209</v>
      </c>
      <c r="G4" s="33">
        <v>-0.011751</v>
      </c>
    </row>
    <row r="5" spans="1:7" ht="12.75" thickBot="1">
      <c r="A5" s="43" t="s">
        <v>13</v>
      </c>
      <c r="B5" s="44">
        <v>4.946583</v>
      </c>
      <c r="C5" s="45">
        <v>2.826429</v>
      </c>
      <c r="D5" s="45">
        <v>-0.034279</v>
      </c>
      <c r="E5" s="45">
        <v>-2.944937</v>
      </c>
      <c r="F5" s="46">
        <v>-5.058547</v>
      </c>
      <c r="G5" s="47">
        <v>7.399343</v>
      </c>
    </row>
    <row r="6" spans="1:7" ht="12.75" thickTop="1">
      <c r="A6" s="6" t="s">
        <v>14</v>
      </c>
      <c r="B6" s="38">
        <v>31.03255</v>
      </c>
      <c r="C6" s="39">
        <v>-35.17382</v>
      </c>
      <c r="D6" s="39">
        <v>-7.510622</v>
      </c>
      <c r="E6" s="39">
        <v>78.82127</v>
      </c>
      <c r="F6" s="40">
        <v>-98.70393</v>
      </c>
      <c r="G6" s="41">
        <v>0.0004346561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-0.3709491</v>
      </c>
      <c r="C8" s="12">
        <v>-2.172307</v>
      </c>
      <c r="D8" s="12">
        <v>1.548518</v>
      </c>
      <c r="E8" s="12">
        <v>2.343919</v>
      </c>
      <c r="F8" s="24">
        <v>-1.692026</v>
      </c>
      <c r="G8" s="34">
        <v>0.1344921</v>
      </c>
    </row>
    <row r="9" spans="1:7" ht="12">
      <c r="A9" s="19" t="s">
        <v>17</v>
      </c>
      <c r="B9" s="28">
        <v>-0.7684241</v>
      </c>
      <c r="C9" s="12">
        <v>0.09757591</v>
      </c>
      <c r="D9" s="12">
        <v>-0.3641934</v>
      </c>
      <c r="E9" s="12">
        <v>-0.09465312</v>
      </c>
      <c r="F9" s="24">
        <v>-1.007638</v>
      </c>
      <c r="G9" s="34">
        <v>-0.3324488</v>
      </c>
    </row>
    <row r="10" spans="1:7" ht="12">
      <c r="A10" s="19" t="s">
        <v>18</v>
      </c>
      <c r="B10" s="28">
        <v>1.390538</v>
      </c>
      <c r="C10" s="12">
        <v>1.767394</v>
      </c>
      <c r="D10" s="12">
        <v>-0.2762087</v>
      </c>
      <c r="E10" s="12">
        <v>-0.3437212</v>
      </c>
      <c r="F10" s="24">
        <v>-1.968195</v>
      </c>
      <c r="G10" s="34">
        <v>0.2148201</v>
      </c>
    </row>
    <row r="11" spans="1:7" ht="12">
      <c r="A11" s="20" t="s">
        <v>19</v>
      </c>
      <c r="B11" s="48">
        <v>1.288553</v>
      </c>
      <c r="C11" s="49">
        <v>-0.8859799</v>
      </c>
      <c r="D11" s="49">
        <v>-1.477373</v>
      </c>
      <c r="E11" s="49">
        <v>-0.8558535</v>
      </c>
      <c r="F11" s="50">
        <v>12.59631</v>
      </c>
      <c r="G11" s="36">
        <v>1.090985</v>
      </c>
    </row>
    <row r="12" spans="1:7" ht="12">
      <c r="A12" s="19" t="s">
        <v>20</v>
      </c>
      <c r="B12" s="28">
        <v>-0.4141172</v>
      </c>
      <c r="C12" s="12">
        <v>0.8467455</v>
      </c>
      <c r="D12" s="12">
        <v>0.435297</v>
      </c>
      <c r="E12" s="12">
        <v>0.760344</v>
      </c>
      <c r="F12" s="24">
        <v>0.07359926</v>
      </c>
      <c r="G12" s="51">
        <v>0.4414679</v>
      </c>
    </row>
    <row r="13" spans="1:7" ht="12">
      <c r="A13" s="19" t="s">
        <v>21</v>
      </c>
      <c r="B13" s="28">
        <v>-0.07652773</v>
      </c>
      <c r="C13" s="12">
        <v>0.1079335</v>
      </c>
      <c r="D13" s="12">
        <v>-0.001464941</v>
      </c>
      <c r="E13" s="12">
        <v>0.06758759</v>
      </c>
      <c r="F13" s="24">
        <v>0.06088194</v>
      </c>
      <c r="G13" s="34">
        <v>0.03894391</v>
      </c>
    </row>
    <row r="14" spans="1:7" ht="12">
      <c r="A14" s="19" t="s">
        <v>22</v>
      </c>
      <c r="B14" s="28">
        <v>-0.03796975</v>
      </c>
      <c r="C14" s="12">
        <v>-0.09648915</v>
      </c>
      <c r="D14" s="12">
        <v>-0.1679907</v>
      </c>
      <c r="E14" s="12">
        <v>-0.1894899</v>
      </c>
      <c r="F14" s="24">
        <v>0.03565171</v>
      </c>
      <c r="G14" s="34">
        <v>-0.1099943</v>
      </c>
    </row>
    <row r="15" spans="1:7" ht="12">
      <c r="A15" s="20" t="s">
        <v>23</v>
      </c>
      <c r="B15" s="30">
        <v>-0.1593447</v>
      </c>
      <c r="C15" s="14">
        <v>0.1810437</v>
      </c>
      <c r="D15" s="14">
        <v>0.274898</v>
      </c>
      <c r="E15" s="14">
        <v>0.09263081</v>
      </c>
      <c r="F15" s="26">
        <v>-0.2083034</v>
      </c>
      <c r="G15" s="36">
        <v>0.08126841</v>
      </c>
    </row>
    <row r="16" spans="1:7" ht="12">
      <c r="A16" s="19" t="s">
        <v>24</v>
      </c>
      <c r="B16" s="28">
        <v>-0.01132621</v>
      </c>
      <c r="C16" s="12">
        <v>0.05891741</v>
      </c>
      <c r="D16" s="12">
        <v>0.0075761</v>
      </c>
      <c r="E16" s="12">
        <v>0.03031315</v>
      </c>
      <c r="F16" s="24">
        <v>-0.06614611</v>
      </c>
      <c r="G16" s="34">
        <v>0.01284023</v>
      </c>
    </row>
    <row r="17" spans="1:7" ht="12">
      <c r="A17" s="19" t="s">
        <v>25</v>
      </c>
      <c r="B17" s="28">
        <v>-0.04768233</v>
      </c>
      <c r="C17" s="12">
        <v>-0.04987113</v>
      </c>
      <c r="D17" s="12">
        <v>-0.04651496</v>
      </c>
      <c r="E17" s="12">
        <v>-0.06121303</v>
      </c>
      <c r="F17" s="24">
        <v>-0.04715197</v>
      </c>
      <c r="G17" s="34">
        <v>-0.05110812</v>
      </c>
    </row>
    <row r="18" spans="1:7" ht="12">
      <c r="A18" s="19" t="s">
        <v>26</v>
      </c>
      <c r="B18" s="28">
        <v>0.02567776</v>
      </c>
      <c r="C18" s="12">
        <v>0.004741528</v>
      </c>
      <c r="D18" s="12">
        <v>0.01629038</v>
      </c>
      <c r="E18" s="12">
        <v>-0.0006430786</v>
      </c>
      <c r="F18" s="24">
        <v>0.02717696</v>
      </c>
      <c r="G18" s="34">
        <v>0.01225542</v>
      </c>
    </row>
    <row r="19" spans="1:7" ht="12">
      <c r="A19" s="20" t="s">
        <v>27</v>
      </c>
      <c r="B19" s="30">
        <v>-0.2319999</v>
      </c>
      <c r="C19" s="14">
        <v>-0.2149453</v>
      </c>
      <c r="D19" s="14">
        <v>-0.2249533</v>
      </c>
      <c r="E19" s="14">
        <v>-0.2106218</v>
      </c>
      <c r="F19" s="26">
        <v>-0.1567474</v>
      </c>
      <c r="G19" s="36">
        <v>-0.2110228</v>
      </c>
    </row>
    <row r="20" spans="1:7" ht="12.75" thickBot="1">
      <c r="A20" s="43" t="s">
        <v>28</v>
      </c>
      <c r="B20" s="44">
        <v>-0.01065275</v>
      </c>
      <c r="C20" s="45">
        <v>0.0007302337</v>
      </c>
      <c r="D20" s="45">
        <v>0.001514512</v>
      </c>
      <c r="E20" s="45">
        <v>-0.009591752</v>
      </c>
      <c r="F20" s="46">
        <v>-0.00236639</v>
      </c>
      <c r="G20" s="47">
        <v>-0.003621218</v>
      </c>
    </row>
    <row r="21" spans="1:7" ht="12.75" thickTop="1">
      <c r="A21" s="6" t="s">
        <v>29</v>
      </c>
      <c r="B21" s="38">
        <v>-96.56367</v>
      </c>
      <c r="C21" s="39">
        <v>79.06951</v>
      </c>
      <c r="D21" s="39">
        <v>23.22147</v>
      </c>
      <c r="E21" s="39">
        <v>-12.3647</v>
      </c>
      <c r="F21" s="40">
        <v>-57.57155</v>
      </c>
      <c r="G21" s="42">
        <v>0.01699898</v>
      </c>
    </row>
    <row r="22" spans="1:7" ht="12">
      <c r="A22" s="19" t="s">
        <v>30</v>
      </c>
      <c r="B22" s="28">
        <v>98.93489</v>
      </c>
      <c r="C22" s="12">
        <v>56.52918</v>
      </c>
      <c r="D22" s="12">
        <v>-0.6855883</v>
      </c>
      <c r="E22" s="12">
        <v>-58.89942</v>
      </c>
      <c r="F22" s="24">
        <v>-101.1744</v>
      </c>
      <c r="G22" s="35">
        <v>0</v>
      </c>
    </row>
    <row r="23" spans="1:7" ht="12">
      <c r="A23" s="19" t="s">
        <v>31</v>
      </c>
      <c r="B23" s="28">
        <v>1.795047</v>
      </c>
      <c r="C23" s="12">
        <v>-2.339196</v>
      </c>
      <c r="D23" s="12">
        <v>-2.44086</v>
      </c>
      <c r="E23" s="12">
        <v>0.1363813</v>
      </c>
      <c r="F23" s="24">
        <v>5.605547</v>
      </c>
      <c r="G23" s="34">
        <v>-0.1113446</v>
      </c>
    </row>
    <row r="24" spans="1:7" ht="12">
      <c r="A24" s="19" t="s">
        <v>32</v>
      </c>
      <c r="B24" s="28">
        <v>-0.3610505</v>
      </c>
      <c r="C24" s="12">
        <v>3.742774</v>
      </c>
      <c r="D24" s="12">
        <v>1.858921</v>
      </c>
      <c r="E24" s="12">
        <v>-0.8866914</v>
      </c>
      <c r="F24" s="24">
        <v>1.755373</v>
      </c>
      <c r="G24" s="34">
        <v>1.317472</v>
      </c>
    </row>
    <row r="25" spans="1:7" ht="12">
      <c r="A25" s="19" t="s">
        <v>33</v>
      </c>
      <c r="B25" s="28">
        <v>0.05096671</v>
      </c>
      <c r="C25" s="12">
        <v>-0.2684173</v>
      </c>
      <c r="D25" s="12">
        <v>-0.7550049</v>
      </c>
      <c r="E25" s="12">
        <v>0.2851867</v>
      </c>
      <c r="F25" s="24">
        <v>-1.665467</v>
      </c>
      <c r="G25" s="34">
        <v>-0.392659</v>
      </c>
    </row>
    <row r="26" spans="1:7" ht="12">
      <c r="A26" s="20" t="s">
        <v>34</v>
      </c>
      <c r="B26" s="30">
        <v>-0.1090245</v>
      </c>
      <c r="C26" s="14">
        <v>0.006284378</v>
      </c>
      <c r="D26" s="14">
        <v>0.1581111</v>
      </c>
      <c r="E26" s="14">
        <v>-0.5283288</v>
      </c>
      <c r="F26" s="26">
        <v>1.448944</v>
      </c>
      <c r="G26" s="36">
        <v>0.08999164</v>
      </c>
    </row>
    <row r="27" spans="1:7" ht="12">
      <c r="A27" s="19" t="s">
        <v>35</v>
      </c>
      <c r="B27" s="28">
        <v>0.4306106</v>
      </c>
      <c r="C27" s="12">
        <v>0.259926</v>
      </c>
      <c r="D27" s="12">
        <v>0.2298624</v>
      </c>
      <c r="E27" s="12">
        <v>0.2188506</v>
      </c>
      <c r="F27" s="24">
        <v>0.4908501</v>
      </c>
      <c r="G27" s="34">
        <v>0.298262</v>
      </c>
    </row>
    <row r="28" spans="1:7" ht="12">
      <c r="A28" s="19" t="s">
        <v>36</v>
      </c>
      <c r="B28" s="28">
        <v>0.04822114</v>
      </c>
      <c r="C28" s="12">
        <v>0.3636282</v>
      </c>
      <c r="D28" s="12">
        <v>0.384574</v>
      </c>
      <c r="E28" s="12">
        <v>0.2558571</v>
      </c>
      <c r="F28" s="24">
        <v>0.2563254</v>
      </c>
      <c r="G28" s="34">
        <v>0.2828519</v>
      </c>
    </row>
    <row r="29" spans="1:7" ht="12">
      <c r="A29" s="19" t="s">
        <v>37</v>
      </c>
      <c r="B29" s="28">
        <v>0.1204297</v>
      </c>
      <c r="C29" s="12">
        <v>0.09947881</v>
      </c>
      <c r="D29" s="12">
        <v>-0.05695589</v>
      </c>
      <c r="E29" s="12">
        <v>0.01875267</v>
      </c>
      <c r="F29" s="24">
        <v>0.04710789</v>
      </c>
      <c r="G29" s="34">
        <v>0.03843017</v>
      </c>
    </row>
    <row r="30" spans="1:7" ht="12">
      <c r="A30" s="20" t="s">
        <v>38</v>
      </c>
      <c r="B30" s="30">
        <v>0.05702474</v>
      </c>
      <c r="C30" s="14">
        <v>-0.007329024</v>
      </c>
      <c r="D30" s="14">
        <v>0.01211291</v>
      </c>
      <c r="E30" s="14">
        <v>-0.1005043</v>
      </c>
      <c r="F30" s="26">
        <v>0.2723853</v>
      </c>
      <c r="G30" s="36">
        <v>0.02155076</v>
      </c>
    </row>
    <row r="31" spans="1:7" ht="12">
      <c r="A31" s="19" t="s">
        <v>39</v>
      </c>
      <c r="B31" s="28">
        <v>0.02993968</v>
      </c>
      <c r="C31" s="12">
        <v>0.04992029</v>
      </c>
      <c r="D31" s="12">
        <v>0.006240188</v>
      </c>
      <c r="E31" s="12">
        <v>0.03641664</v>
      </c>
      <c r="F31" s="24">
        <v>0.101283</v>
      </c>
      <c r="G31" s="34">
        <v>0.04010959</v>
      </c>
    </row>
    <row r="32" spans="1:7" ht="12">
      <c r="A32" s="19" t="s">
        <v>40</v>
      </c>
      <c r="B32" s="28">
        <v>0.01518947</v>
      </c>
      <c r="C32" s="12">
        <v>0.04669963</v>
      </c>
      <c r="D32" s="12">
        <v>0.05789349</v>
      </c>
      <c r="E32" s="12">
        <v>0.06133258</v>
      </c>
      <c r="F32" s="24">
        <v>0.01841887</v>
      </c>
      <c r="G32" s="34">
        <v>0.04459099</v>
      </c>
    </row>
    <row r="33" spans="1:7" ht="12">
      <c r="A33" s="19" t="s">
        <v>41</v>
      </c>
      <c r="B33" s="28">
        <v>0.1550954</v>
      </c>
      <c r="C33" s="12">
        <v>0.1082407</v>
      </c>
      <c r="D33" s="12">
        <v>0.1336026</v>
      </c>
      <c r="E33" s="12">
        <v>0.1288689</v>
      </c>
      <c r="F33" s="24">
        <v>0.1196199</v>
      </c>
      <c r="G33" s="34">
        <v>0.1276015</v>
      </c>
    </row>
    <row r="34" spans="1:7" ht="12">
      <c r="A34" s="20" t="s">
        <v>42</v>
      </c>
      <c r="B34" s="30">
        <v>-0.02009904</v>
      </c>
      <c r="C34" s="14">
        <v>-0.01859723</v>
      </c>
      <c r="D34" s="14">
        <v>-0.00941905</v>
      </c>
      <c r="E34" s="14">
        <v>0.006810685</v>
      </c>
      <c r="F34" s="26">
        <v>-0.02702895</v>
      </c>
      <c r="G34" s="36">
        <v>-0.01160466</v>
      </c>
    </row>
    <row r="35" spans="1:7" ht="12.75" thickBot="1">
      <c r="A35" s="21" t="s">
        <v>43</v>
      </c>
      <c r="B35" s="31">
        <v>-0.004399069</v>
      </c>
      <c r="C35" s="15">
        <v>0.00543495</v>
      </c>
      <c r="D35" s="15">
        <v>-0.002363355</v>
      </c>
      <c r="E35" s="15">
        <v>-0.0009737874</v>
      </c>
      <c r="F35" s="27">
        <v>0.00777302</v>
      </c>
      <c r="G35" s="37">
        <v>0.0009054991</v>
      </c>
    </row>
    <row r="36" spans="1:7" ht="12">
      <c r="A36" s="4" t="s">
        <v>44</v>
      </c>
      <c r="B36" s="3">
        <v>22.42127</v>
      </c>
      <c r="C36" s="3">
        <v>22.42737</v>
      </c>
      <c r="D36" s="3">
        <v>22.44873</v>
      </c>
      <c r="E36" s="3">
        <v>22.45178</v>
      </c>
      <c r="F36" s="3">
        <v>22.46704</v>
      </c>
      <c r="G36" s="3"/>
    </row>
    <row r="37" spans="1:6" ht="12">
      <c r="A37" s="4" t="s">
        <v>45</v>
      </c>
      <c r="B37" s="2">
        <v>0.3107707</v>
      </c>
      <c r="C37" s="2">
        <v>0.2619426</v>
      </c>
      <c r="D37" s="2">
        <v>0.235494</v>
      </c>
      <c r="E37" s="2">
        <v>0.2146403</v>
      </c>
      <c r="F37" s="2">
        <v>0.2039592</v>
      </c>
    </row>
    <row r="38" spans="1:7" ht="12">
      <c r="A38" s="4" t="s">
        <v>54</v>
      </c>
      <c r="B38" s="2">
        <v>-5.112623E-05</v>
      </c>
      <c r="C38" s="2">
        <v>5.903376E-05</v>
      </c>
      <c r="D38" s="2">
        <v>1.277076E-05</v>
      </c>
      <c r="E38" s="2">
        <v>-0.0001341153</v>
      </c>
      <c r="F38" s="2">
        <v>0.0001667894</v>
      </c>
      <c r="G38" s="2">
        <v>0.0002548145</v>
      </c>
    </row>
    <row r="39" spans="1:7" ht="12.75" thickBot="1">
      <c r="A39" s="4" t="s">
        <v>55</v>
      </c>
      <c r="B39" s="2">
        <v>0.0001646641</v>
      </c>
      <c r="C39" s="2">
        <v>-0.0001347519</v>
      </c>
      <c r="D39" s="2">
        <v>-3.947562E-05</v>
      </c>
      <c r="E39" s="2">
        <v>2.023005E-05</v>
      </c>
      <c r="F39" s="2">
        <v>9.955912E-05</v>
      </c>
      <c r="G39" s="2">
        <v>0.001113524</v>
      </c>
    </row>
    <row r="40" spans="2:7" ht="12.75" thickBot="1">
      <c r="B40" s="7" t="s">
        <v>46</v>
      </c>
      <c r="C40" s="17">
        <v>-0.003772</v>
      </c>
      <c r="D40" s="16" t="s">
        <v>47</v>
      </c>
      <c r="E40" s="17">
        <v>3.11568</v>
      </c>
      <c r="F40" s="16" t="s">
        <v>48</v>
      </c>
      <c r="G40" s="52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0.003772</v>
      </c>
      <c r="D4">
        <v>0.003775</v>
      </c>
      <c r="E4">
        <v>0.003768</v>
      </c>
      <c r="F4">
        <v>0.00209</v>
      </c>
      <c r="G4">
        <v>0.011751</v>
      </c>
    </row>
    <row r="5" spans="1:7" ht="12.75">
      <c r="A5" t="s">
        <v>13</v>
      </c>
      <c r="B5">
        <v>4.946583</v>
      </c>
      <c r="C5">
        <v>2.826429</v>
      </c>
      <c r="D5">
        <v>-0.034279</v>
      </c>
      <c r="E5">
        <v>-2.944937</v>
      </c>
      <c r="F5">
        <v>-5.058547</v>
      </c>
      <c r="G5">
        <v>7.399343</v>
      </c>
    </row>
    <row r="6" spans="1:7" ht="12.75">
      <c r="A6" t="s">
        <v>14</v>
      </c>
      <c r="B6" s="53">
        <v>31.03255</v>
      </c>
      <c r="C6" s="53">
        <v>-35.17382</v>
      </c>
      <c r="D6" s="53">
        <v>-7.510622</v>
      </c>
      <c r="E6" s="53">
        <v>78.82127</v>
      </c>
      <c r="F6" s="53">
        <v>-98.70393</v>
      </c>
      <c r="G6" s="53">
        <v>0.0004346561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-0.3709491</v>
      </c>
      <c r="C8" s="53">
        <v>-2.172307</v>
      </c>
      <c r="D8" s="53">
        <v>1.548518</v>
      </c>
      <c r="E8" s="53">
        <v>2.343919</v>
      </c>
      <c r="F8" s="53">
        <v>-1.692026</v>
      </c>
      <c r="G8" s="53">
        <v>0.1344921</v>
      </c>
    </row>
    <row r="9" spans="1:7" ht="12.75">
      <c r="A9" t="s">
        <v>17</v>
      </c>
      <c r="B9" s="53">
        <v>-0.7684241</v>
      </c>
      <c r="C9" s="53">
        <v>0.09757591</v>
      </c>
      <c r="D9" s="53">
        <v>-0.3641934</v>
      </c>
      <c r="E9" s="53">
        <v>-0.09465312</v>
      </c>
      <c r="F9" s="53">
        <v>-1.007638</v>
      </c>
      <c r="G9" s="53">
        <v>-0.3324488</v>
      </c>
    </row>
    <row r="10" spans="1:7" ht="12.75">
      <c r="A10" t="s">
        <v>18</v>
      </c>
      <c r="B10" s="53">
        <v>1.390538</v>
      </c>
      <c r="C10" s="53">
        <v>1.767394</v>
      </c>
      <c r="D10" s="53">
        <v>-0.2762087</v>
      </c>
      <c r="E10" s="53">
        <v>-0.3437212</v>
      </c>
      <c r="F10" s="53">
        <v>-1.968195</v>
      </c>
      <c r="G10" s="53">
        <v>0.2148201</v>
      </c>
    </row>
    <row r="11" spans="1:7" ht="12.75">
      <c r="A11" t="s">
        <v>19</v>
      </c>
      <c r="B11" s="53">
        <v>1.288553</v>
      </c>
      <c r="C11" s="53">
        <v>-0.8859799</v>
      </c>
      <c r="D11" s="53">
        <v>-1.477373</v>
      </c>
      <c r="E11" s="53">
        <v>-0.8558535</v>
      </c>
      <c r="F11" s="53">
        <v>12.59631</v>
      </c>
      <c r="G11" s="53">
        <v>1.090985</v>
      </c>
    </row>
    <row r="12" spans="1:7" ht="12.75">
      <c r="A12" t="s">
        <v>20</v>
      </c>
      <c r="B12" s="53">
        <v>-0.4141172</v>
      </c>
      <c r="C12" s="53">
        <v>0.8467455</v>
      </c>
      <c r="D12" s="53">
        <v>0.435297</v>
      </c>
      <c r="E12" s="53">
        <v>0.760344</v>
      </c>
      <c r="F12" s="53">
        <v>0.07359926</v>
      </c>
      <c r="G12" s="53">
        <v>0.4414679</v>
      </c>
    </row>
    <row r="13" spans="1:7" ht="12.75">
      <c r="A13" t="s">
        <v>21</v>
      </c>
      <c r="B13" s="53">
        <v>-0.07652773</v>
      </c>
      <c r="C13" s="53">
        <v>0.1079335</v>
      </c>
      <c r="D13" s="53">
        <v>-0.001464941</v>
      </c>
      <c r="E13" s="53">
        <v>0.06758759</v>
      </c>
      <c r="F13" s="53">
        <v>0.06088194</v>
      </c>
      <c r="G13" s="53">
        <v>0.03894391</v>
      </c>
    </row>
    <row r="14" spans="1:7" ht="12.75">
      <c r="A14" t="s">
        <v>22</v>
      </c>
      <c r="B14" s="53">
        <v>-0.03796975</v>
      </c>
      <c r="C14" s="53">
        <v>-0.09648915</v>
      </c>
      <c r="D14" s="53">
        <v>-0.1679907</v>
      </c>
      <c r="E14" s="53">
        <v>-0.1894899</v>
      </c>
      <c r="F14" s="53">
        <v>0.03565171</v>
      </c>
      <c r="G14" s="53">
        <v>-0.1099943</v>
      </c>
    </row>
    <row r="15" spans="1:7" ht="12.75">
      <c r="A15" t="s">
        <v>23</v>
      </c>
      <c r="B15" s="53">
        <v>-0.1593447</v>
      </c>
      <c r="C15" s="53">
        <v>0.1810437</v>
      </c>
      <c r="D15" s="53">
        <v>0.274898</v>
      </c>
      <c r="E15" s="53">
        <v>0.09263081</v>
      </c>
      <c r="F15" s="53">
        <v>-0.2083034</v>
      </c>
      <c r="G15" s="53">
        <v>0.08126841</v>
      </c>
    </row>
    <row r="16" spans="1:7" ht="12.75">
      <c r="A16" t="s">
        <v>24</v>
      </c>
      <c r="B16" s="53">
        <v>-0.01132621</v>
      </c>
      <c r="C16" s="53">
        <v>0.05891741</v>
      </c>
      <c r="D16" s="53">
        <v>0.0075761</v>
      </c>
      <c r="E16" s="53">
        <v>0.03031315</v>
      </c>
      <c r="F16" s="53">
        <v>-0.06614611</v>
      </c>
      <c r="G16" s="53">
        <v>0.01284023</v>
      </c>
    </row>
    <row r="17" spans="1:7" ht="12.75">
      <c r="A17" t="s">
        <v>25</v>
      </c>
      <c r="B17" s="53">
        <v>-0.04768233</v>
      </c>
      <c r="C17" s="53">
        <v>-0.04987113</v>
      </c>
      <c r="D17" s="53">
        <v>-0.04651496</v>
      </c>
      <c r="E17" s="53">
        <v>-0.06121303</v>
      </c>
      <c r="F17" s="53">
        <v>-0.04715197</v>
      </c>
      <c r="G17" s="53">
        <v>-0.05110812</v>
      </c>
    </row>
    <row r="18" spans="1:7" ht="12.75">
      <c r="A18" t="s">
        <v>26</v>
      </c>
      <c r="B18" s="53">
        <v>0.02567776</v>
      </c>
      <c r="C18" s="53">
        <v>0.004741528</v>
      </c>
      <c r="D18" s="53">
        <v>0.01629038</v>
      </c>
      <c r="E18" s="53">
        <v>-0.0006430786</v>
      </c>
      <c r="F18" s="53">
        <v>0.02717696</v>
      </c>
      <c r="G18" s="53">
        <v>0.01225542</v>
      </c>
    </row>
    <row r="19" spans="1:7" ht="12.75">
      <c r="A19" t="s">
        <v>27</v>
      </c>
      <c r="B19" s="53">
        <v>-0.2319999</v>
      </c>
      <c r="C19" s="53">
        <v>-0.2149453</v>
      </c>
      <c r="D19" s="53">
        <v>-0.2249533</v>
      </c>
      <c r="E19" s="53">
        <v>-0.2106218</v>
      </c>
      <c r="F19" s="53">
        <v>-0.1567474</v>
      </c>
      <c r="G19" s="53">
        <v>-0.2110228</v>
      </c>
    </row>
    <row r="20" spans="1:7" ht="12.75">
      <c r="A20" t="s">
        <v>28</v>
      </c>
      <c r="B20" s="53">
        <v>-0.01065275</v>
      </c>
      <c r="C20" s="53">
        <v>0.0007302337</v>
      </c>
      <c r="D20" s="53">
        <v>0.001514512</v>
      </c>
      <c r="E20" s="53">
        <v>-0.009591752</v>
      </c>
      <c r="F20" s="53">
        <v>-0.00236639</v>
      </c>
      <c r="G20" s="53">
        <v>-0.003621218</v>
      </c>
    </row>
    <row r="21" spans="1:7" ht="12.75">
      <c r="A21" t="s">
        <v>29</v>
      </c>
      <c r="B21" s="53">
        <v>-96.56367</v>
      </c>
      <c r="C21" s="53">
        <v>79.06951</v>
      </c>
      <c r="D21" s="53">
        <v>23.22147</v>
      </c>
      <c r="E21" s="53">
        <v>-12.3647</v>
      </c>
      <c r="F21" s="53">
        <v>-57.57155</v>
      </c>
      <c r="G21" s="53">
        <v>0.01699898</v>
      </c>
    </row>
    <row r="22" spans="1:7" ht="12.75">
      <c r="A22" t="s">
        <v>30</v>
      </c>
      <c r="B22" s="53">
        <v>98.93489</v>
      </c>
      <c r="C22" s="53">
        <v>56.52918</v>
      </c>
      <c r="D22" s="53">
        <v>-0.6855883</v>
      </c>
      <c r="E22" s="53">
        <v>-58.89942</v>
      </c>
      <c r="F22" s="53">
        <v>-101.1744</v>
      </c>
      <c r="G22" s="53">
        <v>0</v>
      </c>
    </row>
    <row r="23" spans="1:7" ht="12.75">
      <c r="A23" t="s">
        <v>31</v>
      </c>
      <c r="B23" s="53">
        <v>1.795047</v>
      </c>
      <c r="C23" s="53">
        <v>-2.339196</v>
      </c>
      <c r="D23" s="53">
        <v>-2.44086</v>
      </c>
      <c r="E23" s="53">
        <v>0.1363813</v>
      </c>
      <c r="F23" s="53">
        <v>5.605547</v>
      </c>
      <c r="G23" s="53">
        <v>-0.1113446</v>
      </c>
    </row>
    <row r="24" spans="1:7" ht="12.75">
      <c r="A24" t="s">
        <v>32</v>
      </c>
      <c r="B24" s="53">
        <v>-0.3610505</v>
      </c>
      <c r="C24" s="53">
        <v>3.742774</v>
      </c>
      <c r="D24" s="53">
        <v>1.858921</v>
      </c>
      <c r="E24" s="53">
        <v>-0.8866914</v>
      </c>
      <c r="F24" s="53">
        <v>1.755373</v>
      </c>
      <c r="G24" s="53">
        <v>1.317472</v>
      </c>
    </row>
    <row r="25" spans="1:7" ht="12.75">
      <c r="A25" t="s">
        <v>33</v>
      </c>
      <c r="B25" s="53">
        <v>0.05096671</v>
      </c>
      <c r="C25" s="53">
        <v>-0.2684173</v>
      </c>
      <c r="D25" s="53">
        <v>-0.7550049</v>
      </c>
      <c r="E25" s="53">
        <v>0.2851867</v>
      </c>
      <c r="F25" s="53">
        <v>-1.665467</v>
      </c>
      <c r="G25" s="53">
        <v>-0.392659</v>
      </c>
    </row>
    <row r="26" spans="1:7" ht="12.75">
      <c r="A26" t="s">
        <v>34</v>
      </c>
      <c r="B26" s="53">
        <v>-0.1090245</v>
      </c>
      <c r="C26" s="53">
        <v>0.006284378</v>
      </c>
      <c r="D26" s="53">
        <v>0.1581111</v>
      </c>
      <c r="E26" s="53">
        <v>-0.5283288</v>
      </c>
      <c r="F26" s="53">
        <v>1.448944</v>
      </c>
      <c r="G26" s="53">
        <v>0.08999164</v>
      </c>
    </row>
    <row r="27" spans="1:7" ht="12.75">
      <c r="A27" t="s">
        <v>35</v>
      </c>
      <c r="B27" s="53">
        <v>0.4306106</v>
      </c>
      <c r="C27" s="53">
        <v>0.259926</v>
      </c>
      <c r="D27" s="53">
        <v>0.2298624</v>
      </c>
      <c r="E27" s="53">
        <v>0.2188506</v>
      </c>
      <c r="F27" s="53">
        <v>0.4908501</v>
      </c>
      <c r="G27" s="53">
        <v>0.298262</v>
      </c>
    </row>
    <row r="28" spans="1:7" ht="12.75">
      <c r="A28" t="s">
        <v>36</v>
      </c>
      <c r="B28" s="53">
        <v>0.04822114</v>
      </c>
      <c r="C28" s="53">
        <v>0.3636282</v>
      </c>
      <c r="D28" s="53">
        <v>0.384574</v>
      </c>
      <c r="E28" s="53">
        <v>0.2558571</v>
      </c>
      <c r="F28" s="53">
        <v>0.2563254</v>
      </c>
      <c r="G28" s="53">
        <v>0.2828519</v>
      </c>
    </row>
    <row r="29" spans="1:7" ht="12.75">
      <c r="A29" t="s">
        <v>37</v>
      </c>
      <c r="B29" s="53">
        <v>0.1204297</v>
      </c>
      <c r="C29" s="53">
        <v>0.09947881</v>
      </c>
      <c r="D29" s="53">
        <v>-0.05695589</v>
      </c>
      <c r="E29" s="53">
        <v>0.01875267</v>
      </c>
      <c r="F29" s="53">
        <v>0.04710789</v>
      </c>
      <c r="G29" s="53">
        <v>0.03843017</v>
      </c>
    </row>
    <row r="30" spans="1:7" ht="12.75">
      <c r="A30" t="s">
        <v>38</v>
      </c>
      <c r="B30" s="53">
        <v>0.05702474</v>
      </c>
      <c r="C30" s="53">
        <v>-0.007329024</v>
      </c>
      <c r="D30" s="53">
        <v>0.01211291</v>
      </c>
      <c r="E30" s="53">
        <v>-0.1005043</v>
      </c>
      <c r="F30" s="53">
        <v>0.2723853</v>
      </c>
      <c r="G30" s="53">
        <v>0.02155076</v>
      </c>
    </row>
    <row r="31" spans="1:7" ht="12.75">
      <c r="A31" t="s">
        <v>39</v>
      </c>
      <c r="B31" s="53">
        <v>0.02993968</v>
      </c>
      <c r="C31" s="53">
        <v>0.04992029</v>
      </c>
      <c r="D31" s="53">
        <v>0.006240188</v>
      </c>
      <c r="E31" s="53">
        <v>0.03641664</v>
      </c>
      <c r="F31" s="53">
        <v>0.101283</v>
      </c>
      <c r="G31" s="53">
        <v>0.04010959</v>
      </c>
    </row>
    <row r="32" spans="1:7" ht="12.75">
      <c r="A32" t="s">
        <v>40</v>
      </c>
      <c r="B32" s="53">
        <v>0.01518947</v>
      </c>
      <c r="C32" s="53">
        <v>0.04669963</v>
      </c>
      <c r="D32" s="53">
        <v>0.05789349</v>
      </c>
      <c r="E32" s="53">
        <v>0.06133258</v>
      </c>
      <c r="F32" s="53">
        <v>0.01841887</v>
      </c>
      <c r="G32" s="53">
        <v>0.04459099</v>
      </c>
    </row>
    <row r="33" spans="1:7" ht="12.75">
      <c r="A33" t="s">
        <v>41</v>
      </c>
      <c r="B33" s="53">
        <v>0.1550954</v>
      </c>
      <c r="C33" s="53">
        <v>0.1082407</v>
      </c>
      <c r="D33" s="53">
        <v>0.1336026</v>
      </c>
      <c r="E33" s="53">
        <v>0.1288689</v>
      </c>
      <c r="F33" s="53">
        <v>0.1196199</v>
      </c>
      <c r="G33" s="53">
        <v>0.1276015</v>
      </c>
    </row>
    <row r="34" spans="1:7" ht="12.75">
      <c r="A34" t="s">
        <v>42</v>
      </c>
      <c r="B34" s="53">
        <v>-0.02009904</v>
      </c>
      <c r="C34" s="53">
        <v>-0.01859723</v>
      </c>
      <c r="D34" s="53">
        <v>-0.00941905</v>
      </c>
      <c r="E34" s="53">
        <v>0.006810685</v>
      </c>
      <c r="F34" s="53">
        <v>-0.02702895</v>
      </c>
      <c r="G34" s="53">
        <v>-0.01160466</v>
      </c>
    </row>
    <row r="35" spans="1:7" ht="12.75">
      <c r="A35" t="s">
        <v>43</v>
      </c>
      <c r="B35" s="53">
        <v>-0.004399069</v>
      </c>
      <c r="C35" s="53">
        <v>0.00543495</v>
      </c>
      <c r="D35" s="53">
        <v>-0.002363355</v>
      </c>
      <c r="E35" s="53">
        <v>-0.0009737874</v>
      </c>
      <c r="F35" s="53">
        <v>0.00777302</v>
      </c>
      <c r="G35" s="53">
        <v>0.0009054991</v>
      </c>
    </row>
    <row r="36" spans="1:6" ht="12.75">
      <c r="A36" t="s">
        <v>44</v>
      </c>
      <c r="B36" s="53">
        <v>22.42127</v>
      </c>
      <c r="C36" s="53">
        <v>22.42737</v>
      </c>
      <c r="D36" s="53">
        <v>22.44873</v>
      </c>
      <c r="E36" s="53">
        <v>22.45178</v>
      </c>
      <c r="F36" s="53">
        <v>22.46704</v>
      </c>
    </row>
    <row r="37" spans="1:6" ht="12.75">
      <c r="A37" t="s">
        <v>45</v>
      </c>
      <c r="B37" s="53">
        <v>0.3107707</v>
      </c>
      <c r="C37" s="53">
        <v>0.2619426</v>
      </c>
      <c r="D37" s="53">
        <v>0.235494</v>
      </c>
      <c r="E37" s="53">
        <v>0.2146403</v>
      </c>
      <c r="F37" s="53">
        <v>0.2039592</v>
      </c>
    </row>
    <row r="38" spans="1:7" ht="12.75">
      <c r="A38" t="s">
        <v>56</v>
      </c>
      <c r="B38" s="53">
        <v>-5.112623E-05</v>
      </c>
      <c r="C38" s="53">
        <v>5.903376E-05</v>
      </c>
      <c r="D38" s="53">
        <v>1.277076E-05</v>
      </c>
      <c r="E38" s="53">
        <v>-0.0001341153</v>
      </c>
      <c r="F38" s="53">
        <v>0.0001667894</v>
      </c>
      <c r="G38" s="53">
        <v>0.0002548145</v>
      </c>
    </row>
    <row r="39" spans="1:7" ht="12.75">
      <c r="A39" t="s">
        <v>57</v>
      </c>
      <c r="B39" s="53">
        <v>0.0001646641</v>
      </c>
      <c r="C39" s="53">
        <v>-0.0001347519</v>
      </c>
      <c r="D39" s="53">
        <v>-3.947562E-05</v>
      </c>
      <c r="E39" s="53">
        <v>2.023005E-05</v>
      </c>
      <c r="F39" s="53">
        <v>9.955912E-05</v>
      </c>
      <c r="G39" s="53">
        <v>0.001113524</v>
      </c>
    </row>
    <row r="40" spans="2:7" ht="12.75">
      <c r="B40" t="s">
        <v>46</v>
      </c>
      <c r="C40">
        <v>-0.003772</v>
      </c>
      <c r="D40" t="s">
        <v>47</v>
      </c>
      <c r="E40">
        <v>3.11568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-5.1126232975014326E-05</v>
      </c>
      <c r="C50">
        <f>-0.017/(C7*C7+C22*C22)*(C21*C22+C6*C7)</f>
        <v>5.903375267222282E-05</v>
      </c>
      <c r="D50">
        <f>-0.017/(D7*D7+D22*D22)*(D21*D22+D6*D7)</f>
        <v>1.2770763802557346E-05</v>
      </c>
      <c r="E50">
        <f>-0.017/(E7*E7+E22*E22)*(E21*E22+E6*E7)</f>
        <v>-0.0001341153128717274</v>
      </c>
      <c r="F50">
        <f>-0.017/(F7*F7+F22*F22)*(F21*F22+F6*F7)</f>
        <v>0.0001667893976101025</v>
      </c>
      <c r="G50">
        <f>(B50*B$4+C50*C$4+D50*D$4+E50*E$4+F50*F$4)/SUM(B$4:F$4)</f>
        <v>-1.099963871264549E-07</v>
      </c>
    </row>
    <row r="51" spans="1:7" ht="12.75">
      <c r="A51" t="s">
        <v>60</v>
      </c>
      <c r="B51">
        <f>-0.017/(B7*B7+B22*B22)*(B21*B7-B6*B22)</f>
        <v>0.00016466405582354974</v>
      </c>
      <c r="C51">
        <f>-0.017/(C7*C7+C22*C22)*(C21*C7-C6*C22)</f>
        <v>-0.00013475187996308836</v>
      </c>
      <c r="D51">
        <f>-0.017/(D7*D7+D22*D22)*(D21*D7-D6*D22)</f>
        <v>-3.947562345137549E-05</v>
      </c>
      <c r="E51">
        <f>-0.017/(E7*E7+E22*E22)*(E21*E7-E6*E22)</f>
        <v>2.0230058585873672E-05</v>
      </c>
      <c r="F51">
        <f>-0.017/(F7*F7+F22*F22)*(F21*F7-F6*F22)</f>
        <v>9.955911672295636E-05</v>
      </c>
      <c r="G51">
        <f>(B51*B$4+C51*C$4+D51*D$4+E51*E$4+F51*F$4)/SUM(B$4:F$4)</f>
        <v>8.269762555207992E-09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9999.967457118904</v>
      </c>
      <c r="C62">
        <f>C7+(2/0.017)*(C8*C50-C23*C51)</f>
        <v>9999.947829353792</v>
      </c>
      <c r="D62">
        <f>D7+(2/0.017)*(D8*D50-D23*D51)</f>
        <v>9999.99099073969</v>
      </c>
      <c r="E62">
        <f>E7+(2/0.017)*(E8*E50-E23*E51)</f>
        <v>9999.962692419798</v>
      </c>
      <c r="F62">
        <f>F7+(2/0.017)*(F8*F50-F23*F51)</f>
        <v>9999.901141728782</v>
      </c>
    </row>
    <row r="63" spans="1:6" ht="12.75">
      <c r="A63" t="s">
        <v>68</v>
      </c>
      <c r="B63">
        <f>B8+(3/0.017)*(B9*B50-B24*B51)</f>
        <v>-0.3535246289563524</v>
      </c>
      <c r="C63">
        <f>C8+(3/0.017)*(C9*C50-C24*C51)</f>
        <v>-2.0822882756032928</v>
      </c>
      <c r="D63">
        <f>D8+(3/0.017)*(D9*D50-D24*D51)</f>
        <v>1.560647006623295</v>
      </c>
      <c r="E63">
        <f>E8+(3/0.017)*(E9*E50-E24*E51)</f>
        <v>2.349324691489296</v>
      </c>
      <c r="F63">
        <f>F8+(3/0.017)*(F9*F50-F24*F51)</f>
        <v>-1.752524833016772</v>
      </c>
    </row>
    <row r="64" spans="1:6" ht="12.75">
      <c r="A64" t="s">
        <v>69</v>
      </c>
      <c r="B64">
        <f>B9+(4/0.017)*(B10*B50-B25*B51)</f>
        <v>-0.7871265364539278</v>
      </c>
      <c r="C64">
        <f>C9+(4/0.017)*(C10*C50-C25*C51)</f>
        <v>0.11361500752488336</v>
      </c>
      <c r="D64">
        <f>D9+(4/0.017)*(D10*D50-D25*D51)</f>
        <v>-0.37203614945982466</v>
      </c>
      <c r="E64">
        <f>E9+(4/0.017)*(E10*E50-E25*E51)</f>
        <v>-0.08516395938123913</v>
      </c>
      <c r="F64">
        <f>F9+(4/0.017)*(F10*F50-F25*F51)</f>
        <v>-1.0458642670536433</v>
      </c>
    </row>
    <row r="65" spans="1:6" ht="12.75">
      <c r="A65" t="s">
        <v>70</v>
      </c>
      <c r="B65">
        <f>B10+(5/0.017)*(B11*B50-B26*B51)</f>
        <v>1.3764419869045532</v>
      </c>
      <c r="C65">
        <f>C10+(5/0.017)*(C11*C50-C26*C51)</f>
        <v>1.7522599157237464</v>
      </c>
      <c r="D65">
        <f>D10+(5/0.017)*(D11*D50-D26*D51)</f>
        <v>-0.27992212570123315</v>
      </c>
      <c r="E65">
        <f>E10+(5/0.017)*(E11*E50-E26*E51)</f>
        <v>-0.3068179110289802</v>
      </c>
      <c r="F65">
        <f>F10+(5/0.017)*(F11*F50-F26*F51)</f>
        <v>-1.392702243473799</v>
      </c>
    </row>
    <row r="66" spans="1:6" ht="12.75">
      <c r="A66" t="s">
        <v>71</v>
      </c>
      <c r="B66">
        <f>B11+(6/0.017)*(B12*B50-B27*B51)</f>
        <v>1.2709998816127819</v>
      </c>
      <c r="C66">
        <f>C11+(6/0.017)*(C12*C50-C27*C51)</f>
        <v>-0.8559756359148459</v>
      </c>
      <c r="D66">
        <f>D11+(6/0.017)*(D12*D50-D27*D51)</f>
        <v>-1.472208398805062</v>
      </c>
      <c r="E66">
        <f>E11+(6/0.017)*(E12*E50-E27*E51)</f>
        <v>-0.8934068413798921</v>
      </c>
      <c r="F66">
        <f>F11+(6/0.017)*(F12*F50-F27*F51)</f>
        <v>12.583394814296675</v>
      </c>
    </row>
    <row r="67" spans="1:6" ht="12.75">
      <c r="A67" t="s">
        <v>72</v>
      </c>
      <c r="B67">
        <f>B12+(7/0.017)*(B13*B50-B28*B51)</f>
        <v>-0.41577567044415553</v>
      </c>
      <c r="C67">
        <f>C12+(7/0.017)*(C13*C50-C28*C51)</f>
        <v>0.8695454483359699</v>
      </c>
      <c r="D67">
        <f>D12+(7/0.017)*(D13*D50-D28*D51)</f>
        <v>0.441540419410815</v>
      </c>
      <c r="E67">
        <f>E12+(7/0.017)*(E13*E50-E28*E51)</f>
        <v>0.754480250334591</v>
      </c>
      <c r="F67">
        <f>F12+(7/0.017)*(F13*F50-F28*F51)</f>
        <v>0.06727246716246656</v>
      </c>
    </row>
    <row r="68" spans="1:6" ht="12.75">
      <c r="A68" t="s">
        <v>73</v>
      </c>
      <c r="B68">
        <f>B13+(8/0.017)*(B14*B50-B29*B51)</f>
        <v>-0.08494617355722837</v>
      </c>
      <c r="C68">
        <f>C13+(8/0.017)*(C14*C50-C29*C51)</f>
        <v>0.11156118943404135</v>
      </c>
      <c r="D68">
        <f>D13+(8/0.017)*(D14*D50-D29*D51)</f>
        <v>-0.003532582796566698</v>
      </c>
      <c r="E68">
        <f>E13+(8/0.017)*(E14*E50-E29*E51)</f>
        <v>0.07936835687613684</v>
      </c>
      <c r="F68">
        <f>F13+(8/0.017)*(F14*F50-F29*F51)</f>
        <v>0.061473143442629594</v>
      </c>
    </row>
    <row r="69" spans="1:6" ht="12.75">
      <c r="A69" t="s">
        <v>74</v>
      </c>
      <c r="B69">
        <f>B14+(9/0.017)*(B15*B50-B30*B51)</f>
        <v>-0.03862793096684393</v>
      </c>
      <c r="C69">
        <f>C14+(9/0.017)*(C15*C50-C30*C51)</f>
        <v>-0.09135380863427496</v>
      </c>
      <c r="D69">
        <f>D14+(9/0.017)*(D15*D50-D30*D51)</f>
        <v>-0.16587897065195867</v>
      </c>
      <c r="E69">
        <f>E14+(9/0.017)*(E15*E50-E30*E51)</f>
        <v>-0.19499048939342434</v>
      </c>
      <c r="F69">
        <f>F14+(9/0.017)*(F15*F50-F30*F51)</f>
        <v>0.0029016425681127472</v>
      </c>
    </row>
    <row r="70" spans="1:6" ht="12.75">
      <c r="A70" t="s">
        <v>75</v>
      </c>
      <c r="B70">
        <f>B15+(10/0.017)*(B16*B50-B31*B51)</f>
        <v>-0.16190406628686782</v>
      </c>
      <c r="C70">
        <f>C15+(10/0.017)*(C16*C50-C31*C51)</f>
        <v>0.18704662278578266</v>
      </c>
      <c r="D70">
        <f>D15+(10/0.017)*(D16*D50-D31*D51)</f>
        <v>0.27509981640905784</v>
      </c>
      <c r="E70">
        <f>E15+(10/0.017)*(E16*E50-E31*E51)</f>
        <v>0.08980600508407159</v>
      </c>
      <c r="F70">
        <f>F15+(10/0.017)*(F16*F50-F31*F51)</f>
        <v>-0.22072464462364869</v>
      </c>
    </row>
    <row r="71" spans="1:6" ht="12.75">
      <c r="A71" t="s">
        <v>76</v>
      </c>
      <c r="B71">
        <f>B16+(11/0.017)*(B17*B50-B32*B51)</f>
        <v>-0.011367195885883813</v>
      </c>
      <c r="C71">
        <f>C16+(11/0.017)*(C17*C50-C32*C51)</f>
        <v>0.061084269576702356</v>
      </c>
      <c r="D71">
        <f>D16+(11/0.017)*(D17*D50-D32*D51)</f>
        <v>0.00867050296969919</v>
      </c>
      <c r="E71">
        <f>E16+(11/0.017)*(E17*E50-E32*E51)</f>
        <v>0.034822401342364126</v>
      </c>
      <c r="F71">
        <f>F16+(11/0.017)*(F17*F50-F32*F51)</f>
        <v>-0.0724214256533712</v>
      </c>
    </row>
    <row r="72" spans="1:6" ht="12.75">
      <c r="A72" t="s">
        <v>77</v>
      </c>
      <c r="B72">
        <f>B17+(12/0.017)*(B18*B50-B33*B51)</f>
        <v>-0.06663629099549102</v>
      </c>
      <c r="C72">
        <f>C17+(12/0.017)*(C18*C50-C33*C51)</f>
        <v>-0.03937780199663924</v>
      </c>
      <c r="D72">
        <f>D17+(12/0.017)*(D18*D50-D33*D51)</f>
        <v>-0.04264525186473508</v>
      </c>
      <c r="E72">
        <f>E17+(12/0.017)*(E18*E50-E33*E51)</f>
        <v>-0.06299240320653435</v>
      </c>
      <c r="F72">
        <f>F17+(12/0.017)*(F18*F50-F33*F51)</f>
        <v>-0.05235885668179848</v>
      </c>
    </row>
    <row r="73" spans="1:6" ht="12.75">
      <c r="A73" t="s">
        <v>78</v>
      </c>
      <c r="B73">
        <f>B18+(13/0.017)*(B19*B50-B34*B51)</f>
        <v>0.03727901382163631</v>
      </c>
      <c r="C73">
        <f>C18+(13/0.017)*(C19*C50-C34*C51)</f>
        <v>-0.006878207998659697</v>
      </c>
      <c r="D73">
        <f>D18+(13/0.017)*(D19*D50-D34*D51)</f>
        <v>0.013809178334371676</v>
      </c>
      <c r="E73">
        <f>E18+(13/0.017)*(E19*E50-E34*E51)</f>
        <v>0.020852672260270825</v>
      </c>
      <c r="F73">
        <f>F18+(13/0.017)*(F19*F50-F34*F51)</f>
        <v>0.009242445973234658</v>
      </c>
    </row>
    <row r="74" spans="1:6" ht="12.75">
      <c r="A74" t="s">
        <v>79</v>
      </c>
      <c r="B74">
        <f>B19+(14/0.017)*(B20*B50-B35*B51)</f>
        <v>-0.230954838276237</v>
      </c>
      <c r="C74">
        <f>C19+(14/0.017)*(C20*C50-C35*C51)</f>
        <v>-0.21430667092241074</v>
      </c>
      <c r="D74">
        <f>D19+(14/0.017)*(D20*D50-D35*D51)</f>
        <v>-0.22501420283049842</v>
      </c>
      <c r="E74">
        <f>E19+(14/0.017)*(E20*E50-E35*E51)</f>
        <v>-0.20954618774395983</v>
      </c>
      <c r="F74">
        <f>F19+(14/0.017)*(F20*F50-F35*F51)</f>
        <v>-0.15770974663253684</v>
      </c>
    </row>
    <row r="75" spans="1:6" ht="12.75">
      <c r="A75" t="s">
        <v>80</v>
      </c>
      <c r="B75" s="53">
        <f>B20</f>
        <v>-0.01065275</v>
      </c>
      <c r="C75" s="53">
        <f>C20</f>
        <v>0.0007302337</v>
      </c>
      <c r="D75" s="53">
        <f>D20</f>
        <v>0.001514512</v>
      </c>
      <c r="E75" s="53">
        <f>E20</f>
        <v>-0.009591752</v>
      </c>
      <c r="F75" s="53">
        <f>F20</f>
        <v>-0.00236639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98.91690694418432</v>
      </c>
      <c r="C82">
        <f>C22+(2/0.017)*(C8*C51+C23*C50)</f>
        <v>56.547371874587185</v>
      </c>
      <c r="D82">
        <f>D22+(2/0.017)*(D8*D51+D23*D50)</f>
        <v>-0.6964471658836221</v>
      </c>
      <c r="E82">
        <f>E22+(2/0.017)*(E8*E51+E23*E50)</f>
        <v>-58.89599331788574</v>
      </c>
      <c r="F82">
        <f>F22+(2/0.017)*(F8*F51+F23*F50)</f>
        <v>-101.08422480077967</v>
      </c>
    </row>
    <row r="83" spans="1:6" ht="12.75">
      <c r="A83" t="s">
        <v>83</v>
      </c>
      <c r="B83">
        <f>B23+(3/0.017)*(B9*B51+B24*B50)</f>
        <v>1.7759753511317973</v>
      </c>
      <c r="C83">
        <f>C23+(3/0.017)*(C9*C51+C24*C50)</f>
        <v>-2.302525154591926</v>
      </c>
      <c r="D83">
        <f>D23+(3/0.017)*(D9*D51+D24*D50)</f>
        <v>-2.4341335407281486</v>
      </c>
      <c r="E83">
        <f>E23+(3/0.017)*(E9*E51+E24*E50)</f>
        <v>0.15702907465330607</v>
      </c>
      <c r="F83">
        <f>F23+(3/0.017)*(F9*F51+F24*F50)</f>
        <v>5.63951018635198</v>
      </c>
    </row>
    <row r="84" spans="1:6" ht="12.75">
      <c r="A84" t="s">
        <v>84</v>
      </c>
      <c r="B84">
        <f>B24+(4/0.017)*(B10*B51+B25*B50)</f>
        <v>-0.30778793741945004</v>
      </c>
      <c r="C84">
        <f>C24+(4/0.017)*(C10*C51+C25*C50)</f>
        <v>3.683008036556087</v>
      </c>
      <c r="D84">
        <f>D24+(4/0.017)*(D10*D51+D25*D50)</f>
        <v>1.8592178285617695</v>
      </c>
      <c r="E84">
        <f>E24+(4/0.017)*(E10*E51+E25*E50)</f>
        <v>-0.8973270243554264</v>
      </c>
      <c r="F84">
        <f>F24+(4/0.017)*(F10*F51+F25*F50)</f>
        <v>1.6439061780216369</v>
      </c>
    </row>
    <row r="85" spans="1:6" ht="12.75">
      <c r="A85" t="s">
        <v>85</v>
      </c>
      <c r="B85">
        <f>B25+(5/0.017)*(B11*B51+B26*B50)</f>
        <v>0.11501152620899616</v>
      </c>
      <c r="C85">
        <f>C25+(5/0.017)*(C11*C51+C26*C50)</f>
        <v>-0.2331942271908648</v>
      </c>
      <c r="D85">
        <f>D25+(5/0.017)*(D11*D51+D26*D50)</f>
        <v>-0.7372580118359142</v>
      </c>
      <c r="E85">
        <f>E25+(5/0.017)*(E11*E51+E26*E50)</f>
        <v>0.30093464584271157</v>
      </c>
      <c r="F85">
        <f>F25+(5/0.017)*(F11*F51+F26*F50)</f>
        <v>-1.2255417075002015</v>
      </c>
    </row>
    <row r="86" spans="1:6" ht="12.75">
      <c r="A86" t="s">
        <v>86</v>
      </c>
      <c r="B86">
        <f>B26+(6/0.017)*(B12*B51+B27*B50)</f>
        <v>-0.14086181138661275</v>
      </c>
      <c r="C86">
        <f>C26+(6/0.017)*(C12*C51+C27*C50)</f>
        <v>-0.02857073050995472</v>
      </c>
      <c r="D86">
        <f>D26+(6/0.017)*(D12*D51+D27*D50)</f>
        <v>0.15308235810210902</v>
      </c>
      <c r="E86">
        <f>E26+(6/0.017)*(E12*E51+E27*E50)</f>
        <v>-0.533259181067911</v>
      </c>
      <c r="F86">
        <f>F26+(6/0.017)*(F12*F51+F27*F50)</f>
        <v>1.4804249658163253</v>
      </c>
    </row>
    <row r="87" spans="1:6" ht="12.75">
      <c r="A87" t="s">
        <v>87</v>
      </c>
      <c r="B87">
        <f>B27+(7/0.017)*(B13*B51+B28*B50)</f>
        <v>0.4244066516765228</v>
      </c>
      <c r="C87">
        <f>C27+(7/0.017)*(C13*C51+C28*C50)</f>
        <v>0.2627762744889498</v>
      </c>
      <c r="D87">
        <f>D27+(7/0.017)*(D13*D51+D28*D50)</f>
        <v>0.23190851366148788</v>
      </c>
      <c r="E87">
        <f>E27+(7/0.017)*(E13*E51+E28*E50)</f>
        <v>0.20528416595405743</v>
      </c>
      <c r="F87">
        <f>F27+(7/0.017)*(F13*F51+F28*F50)</f>
        <v>0.5109498634472142</v>
      </c>
    </row>
    <row r="88" spans="1:6" ht="12.75">
      <c r="A88" t="s">
        <v>88</v>
      </c>
      <c r="B88">
        <f>B28+(8/0.017)*(B14*B51+B29*B50)</f>
        <v>0.04238143650215656</v>
      </c>
      <c r="C88">
        <f>C28+(8/0.017)*(C14*C51+C29*C50)</f>
        <v>0.3725104126231565</v>
      </c>
      <c r="D88">
        <f>D28+(8/0.017)*(D14*D51+D29*D50)</f>
        <v>0.38735243171678996</v>
      </c>
      <c r="E88">
        <f>E28+(8/0.017)*(E14*E51+E29*E50)</f>
        <v>0.2528696120081593</v>
      </c>
      <c r="F88">
        <f>F28+(8/0.017)*(F14*F51+F29*F50)</f>
        <v>0.2616931879308451</v>
      </c>
    </row>
    <row r="89" spans="1:6" ht="12.75">
      <c r="A89" t="s">
        <v>89</v>
      </c>
      <c r="B89">
        <f>B29+(9/0.017)*(B15*B51+B30*B50)</f>
        <v>0.10499533279605308</v>
      </c>
      <c r="C89">
        <f>C29+(9/0.017)*(C15*C51+C30*C50)</f>
        <v>0.08633423655967273</v>
      </c>
      <c r="D89">
        <f>D29+(9/0.017)*(D15*D51+D30*D50)</f>
        <v>-0.0626190493768636</v>
      </c>
      <c r="E89">
        <f>E29+(9/0.017)*(E15*E51+E30*E50)</f>
        <v>0.026880777716088114</v>
      </c>
      <c r="F89">
        <f>F29+(9/0.017)*(F15*F51+F30*F50)</f>
        <v>0.06018037813612503</v>
      </c>
    </row>
    <row r="90" spans="1:6" ht="12.75">
      <c r="A90" t="s">
        <v>90</v>
      </c>
      <c r="B90">
        <f>B30+(10/0.017)*(B16*B51+B31*B50)</f>
        <v>0.0550272560408314</v>
      </c>
      <c r="C90">
        <f>C30+(10/0.017)*(C16*C51+C31*C50)</f>
        <v>-0.010265641474629661</v>
      </c>
      <c r="D90">
        <f>D30+(10/0.017)*(D16*D51+D31*D50)</f>
        <v>0.011983863350706815</v>
      </c>
      <c r="E90">
        <f>E30+(10/0.017)*(E16*E51+E31*E50)</f>
        <v>-0.10301653074524394</v>
      </c>
      <c r="F90">
        <f>F30+(10/0.017)*(F16*F51+F31*F50)</f>
        <v>0.2784485248658144</v>
      </c>
    </row>
    <row r="91" spans="1:6" ht="12.75">
      <c r="A91" t="s">
        <v>91</v>
      </c>
      <c r="B91">
        <f>B31+(11/0.017)*(B17*B51+B32*B50)</f>
        <v>0.024356761850591588</v>
      </c>
      <c r="C91">
        <f>C31+(11/0.017)*(C17*C51+C32*C50)</f>
        <v>0.056052520131621576</v>
      </c>
      <c r="D91">
        <f>D31+(11/0.017)*(D17*D51+D32*D50)</f>
        <v>0.00790672108561333</v>
      </c>
      <c r="E91">
        <f>E31+(11/0.017)*(E17*E51+E32*E50)</f>
        <v>0.030292887368850586</v>
      </c>
      <c r="F91">
        <f>F31+(11/0.017)*(F17*F51+F32*F50)</f>
        <v>0.10023325301277211</v>
      </c>
    </row>
    <row r="92" spans="1:6" ht="12.75">
      <c r="A92" t="s">
        <v>92</v>
      </c>
      <c r="B92">
        <f>B32+(12/0.017)*(B18*B51+B33*B50)</f>
        <v>0.01257683038986636</v>
      </c>
      <c r="C92">
        <f>C32+(12/0.017)*(C18*C51+C33*C50)</f>
        <v>0.050759106400685164</v>
      </c>
      <c r="D92">
        <f>D32+(12/0.017)*(D18*D51+D33*D50)</f>
        <v>0.05864393777029251</v>
      </c>
      <c r="E92">
        <f>E32+(12/0.017)*(E18*E51+E33*E50)</f>
        <v>0.04912342539245505</v>
      </c>
      <c r="F92">
        <f>F32+(12/0.017)*(F18*F51+F33*F50)</f>
        <v>0.03441207837364411</v>
      </c>
    </row>
    <row r="93" spans="1:6" ht="12.75">
      <c r="A93" t="s">
        <v>93</v>
      </c>
      <c r="B93">
        <f>B33+(13/0.017)*(B19*B51+B34*B50)</f>
        <v>0.12666787460708412</v>
      </c>
      <c r="C93">
        <f>C33+(13/0.017)*(C19*C51+C34*C50)</f>
        <v>0.12955031452025179</v>
      </c>
      <c r="D93">
        <f>D33+(13/0.017)*(D19*D51+D34*D50)</f>
        <v>0.14030133428987926</v>
      </c>
      <c r="E93">
        <f>E33+(13/0.017)*(E19*E51+E34*E50)</f>
        <v>0.12491207585056452</v>
      </c>
      <c r="F93">
        <f>F33+(13/0.017)*(F19*F51+F34*F50)</f>
        <v>0.10423877795558849</v>
      </c>
    </row>
    <row r="94" spans="1:6" ht="12.75">
      <c r="A94" t="s">
        <v>94</v>
      </c>
      <c r="B94">
        <f>B34+(14/0.017)*(B20*B51+B35*B50)</f>
        <v>-0.02135839533632354</v>
      </c>
      <c r="C94">
        <f>C34+(14/0.017)*(C20*C51+C35*C50)</f>
        <v>-0.01841403989277771</v>
      </c>
      <c r="D94">
        <f>D34+(14/0.017)*(D20*D51+D35*D50)</f>
        <v>-0.009493141420868033</v>
      </c>
      <c r="E94">
        <f>E34+(14/0.017)*(E20*E51+E35*E50)</f>
        <v>0.006758438726875603</v>
      </c>
      <c r="F94">
        <f>F34+(14/0.017)*(F20*F51+F35*F50)</f>
        <v>-0.026155299249844152</v>
      </c>
    </row>
    <row r="95" spans="1:6" ht="12.75">
      <c r="A95" t="s">
        <v>95</v>
      </c>
      <c r="B95" s="53">
        <f>B35</f>
        <v>-0.004399069</v>
      </c>
      <c r="C95" s="53">
        <f>C35</f>
        <v>0.00543495</v>
      </c>
      <c r="D95" s="53">
        <f>D35</f>
        <v>-0.002363355</v>
      </c>
      <c r="E95" s="53">
        <f>E35</f>
        <v>-0.0009737874</v>
      </c>
      <c r="F95" s="53">
        <f>F35</f>
        <v>0.00777302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-0.3535257794310928</v>
      </c>
      <c r="C103">
        <f>C63*10000/C62</f>
        <v>-2.082299139092461</v>
      </c>
      <c r="D103">
        <f>D63*10000/D62</f>
        <v>1.560648412652075</v>
      </c>
      <c r="E103">
        <f>E63*10000/E62</f>
        <v>2.34933345628393</v>
      </c>
      <c r="F103">
        <f>F63*10000/F62</f>
        <v>-1.7525421583455731</v>
      </c>
      <c r="G103">
        <f>AVERAGE(C103:E103)</f>
        <v>0.6092275766145147</v>
      </c>
      <c r="H103">
        <f>STDEV(C103:E103)</f>
        <v>2.3640522563038724</v>
      </c>
      <c r="I103">
        <f>(B103*B4+C103*C4+D103*D4+E103*E4+F103*F4)/SUM(B4:F4)</f>
        <v>0.15477004283386928</v>
      </c>
      <c r="K103">
        <f>(LN(H103)+LN(H123))/2-LN(K114*K115^3)</f>
        <v>-3.2593133599834654</v>
      </c>
    </row>
    <row r="104" spans="1:11" ht="12.75">
      <c r="A104" t="s">
        <v>69</v>
      </c>
      <c r="B104">
        <f>B64*10000/B62</f>
        <v>-0.7871290979987922</v>
      </c>
      <c r="C104">
        <f>C64*10000/C62</f>
        <v>0.11361560026481188</v>
      </c>
      <c r="D104">
        <f>D64*10000/D62</f>
        <v>-0.37203648463717814</v>
      </c>
      <c r="E104">
        <f>E64*10000/E62</f>
        <v>-0.08516427710854899</v>
      </c>
      <c r="F104">
        <f>F64*10000/F62</f>
        <v>-1.0458746063891933</v>
      </c>
      <c r="G104">
        <f>AVERAGE(C104:E104)</f>
        <v>-0.11452838716030507</v>
      </c>
      <c r="H104">
        <f>STDEV(C104:E104)</f>
        <v>0.24415399876258667</v>
      </c>
      <c r="I104">
        <f>(B104*B4+C104*C4+D104*D4+E104*E4+F104*F4)/SUM(B4:F4)</f>
        <v>-0.336053292378927</v>
      </c>
      <c r="K104">
        <f>(LN(H104)+LN(H124))/2-LN(K114*K115^4)</f>
        <v>-3.5744686975394306</v>
      </c>
    </row>
    <row r="105" spans="1:11" ht="12.75">
      <c r="A105" t="s">
        <v>70</v>
      </c>
      <c r="B105">
        <f>B65*10000/B62</f>
        <v>1.3764464662579219</v>
      </c>
      <c r="C105">
        <f>C65*10000/C62</f>
        <v>1.7522690574246518</v>
      </c>
      <c r="D105">
        <f>D65*10000/D62</f>
        <v>-0.27992237789059005</v>
      </c>
      <c r="E105">
        <f>E65*10000/E62</f>
        <v>-0.306819055696633</v>
      </c>
      <c r="F105">
        <f>F65*10000/F62</f>
        <v>-1.3927160116235198</v>
      </c>
      <c r="G105">
        <f>AVERAGE(C105:E105)</f>
        <v>0.3885092079458096</v>
      </c>
      <c r="H105">
        <f>STDEV(C105:E105)</f>
        <v>1.181127238322428</v>
      </c>
      <c r="I105">
        <f>(B105*B4+C105*C4+D105*D4+E105*E4+F105*F4)/SUM(B4:F4)</f>
        <v>0.2938554613267303</v>
      </c>
      <c r="K105">
        <f>(LN(H105)+LN(H125))/2-LN(K114*K115^5)</f>
        <v>-2.940452326796334</v>
      </c>
    </row>
    <row r="106" spans="1:11" ht="12.75">
      <c r="A106" t="s">
        <v>71</v>
      </c>
      <c r="B106">
        <f>B66*10000/B62</f>
        <v>1.2710040178260442</v>
      </c>
      <c r="C106">
        <f>C66*10000/C62</f>
        <v>-0.8559801016183501</v>
      </c>
      <c r="D106">
        <f>D66*10000/D62</f>
        <v>-1.4722097251571264</v>
      </c>
      <c r="E106">
        <f>E66*10000/E62</f>
        <v>-0.8934101744770658</v>
      </c>
      <c r="F106">
        <f>F66*10000/F62</f>
        <v>12.583519212792197</v>
      </c>
      <c r="G106">
        <f>AVERAGE(C106:E106)</f>
        <v>-1.0738666670841808</v>
      </c>
      <c r="H106">
        <f>STDEV(C106:E106)</f>
        <v>0.3454824836728076</v>
      </c>
      <c r="I106">
        <f>(B106*B4+C106*C4+D106*D4+E106*E4+F106*F4)/SUM(B4:F4)</f>
        <v>1.0865249228464902</v>
      </c>
      <c r="K106">
        <f>(LN(H106)+LN(H126))/2-LN(K114*K115^6)</f>
        <v>-3.1529700196271597</v>
      </c>
    </row>
    <row r="107" spans="1:11" ht="12.75">
      <c r="A107" t="s">
        <v>72</v>
      </c>
      <c r="B107">
        <f>B67*10000/B62</f>
        <v>-0.4157770235023794</v>
      </c>
      <c r="C107">
        <f>C67*10000/C62</f>
        <v>0.8695499848344318</v>
      </c>
      <c r="D107">
        <f>D67*10000/D62</f>
        <v>0.441540817206431</v>
      </c>
      <c r="E107">
        <f>E67*10000/E62</f>
        <v>0.7544830651283373</v>
      </c>
      <c r="F107">
        <f>F67*10000/F62</f>
        <v>0.06727313221302156</v>
      </c>
      <c r="G107">
        <f>AVERAGE(C107:E107)</f>
        <v>0.6885246223897333</v>
      </c>
      <c r="H107">
        <f>STDEV(C107:E107)</f>
        <v>0.22149683749385635</v>
      </c>
      <c r="I107">
        <f>(B107*B4+C107*C4+D107*D4+E107*E4+F107*F4)/SUM(B4:F4)</f>
        <v>0.44592568618608586</v>
      </c>
      <c r="K107">
        <f>(LN(H107)+LN(H127))/2-LN(K114*K115^7)</f>
        <v>-4.041140739106344</v>
      </c>
    </row>
    <row r="108" spans="1:9" ht="12.75">
      <c r="A108" t="s">
        <v>73</v>
      </c>
      <c r="B108">
        <f>B68*10000/B62</f>
        <v>-0.08494644999745055</v>
      </c>
      <c r="C108">
        <f>C68*10000/C62</f>
        <v>0.11156177145901226</v>
      </c>
      <c r="D108">
        <f>D68*10000/D62</f>
        <v>-0.0035325859791653634</v>
      </c>
      <c r="E108">
        <f>E68*10000/E62</f>
        <v>0.0793686529813755</v>
      </c>
      <c r="F108">
        <f>F68*10000/F62</f>
        <v>0.0614737511615061</v>
      </c>
      <c r="G108">
        <f>AVERAGE(C108:E108)</f>
        <v>0.0624659461537408</v>
      </c>
      <c r="H108">
        <f>STDEV(C108:E108)</f>
        <v>0.059379743196669985</v>
      </c>
      <c r="I108">
        <f>(B108*B4+C108*C4+D108*D4+E108*E4+F108*F4)/SUM(B4:F4)</f>
        <v>0.041001088541841146</v>
      </c>
    </row>
    <row r="109" spans="1:9" ht="12.75">
      <c r="A109" t="s">
        <v>74</v>
      </c>
      <c r="B109">
        <f>B69*10000/B62</f>
        <v>-0.038628056673669454</v>
      </c>
      <c r="C109">
        <f>C69*10000/C62</f>
        <v>-0.09135428523548442</v>
      </c>
      <c r="D109">
        <f>D69*10000/D62</f>
        <v>-0.16587912009677594</v>
      </c>
      <c r="E109">
        <f>E69*10000/E62</f>
        <v>-0.19499121685847048</v>
      </c>
      <c r="F109">
        <f>F69*10000/F62</f>
        <v>0.002901671253533124</v>
      </c>
      <c r="G109">
        <f>AVERAGE(C109:E109)</f>
        <v>-0.15074154073024362</v>
      </c>
      <c r="H109">
        <f>STDEV(C109:E109)</f>
        <v>0.053451034890499814</v>
      </c>
      <c r="I109">
        <f>(B109*B4+C109*C4+D109*D4+E109*E4+F109*F4)/SUM(B4:F4)</f>
        <v>-0.11403073389693982</v>
      </c>
    </row>
    <row r="110" spans="1:11" ht="12.75">
      <c r="A110" t="s">
        <v>75</v>
      </c>
      <c r="B110">
        <f>B70*10000/B62</f>
        <v>-0.16190459317106026</v>
      </c>
      <c r="C110">
        <f>C70*10000/C62</f>
        <v>0.18704759862519185</v>
      </c>
      <c r="D110">
        <f>D70*10000/D62</f>
        <v>0.27510006425386685</v>
      </c>
      <c r="E110">
        <f>E70*10000/E62</f>
        <v>0.0898063401297953</v>
      </c>
      <c r="F110">
        <f>F70*10000/F62</f>
        <v>-0.2207268266908985</v>
      </c>
      <c r="G110">
        <f>AVERAGE(C110:E110)</f>
        <v>0.183984667669618</v>
      </c>
      <c r="H110">
        <f>STDEV(C110:E110)</f>
        <v>0.0926848272883477</v>
      </c>
      <c r="I110">
        <f>(B110*B4+C110*C4+D110*D4+E110*E4+F110*F4)/SUM(B4:F4)</f>
        <v>0.08003584316712652</v>
      </c>
      <c r="K110">
        <f>EXP(AVERAGE(K103:K107))</f>
        <v>0.03358522541161447</v>
      </c>
    </row>
    <row r="111" spans="1:9" ht="12.75">
      <c r="A111" t="s">
        <v>76</v>
      </c>
      <c r="B111">
        <f>B71*10000/B62</f>
        <v>-0.011367232878134606</v>
      </c>
      <c r="C111">
        <f>C71*10000/C62</f>
        <v>0.06108458825894664</v>
      </c>
      <c r="D111">
        <f>D71*10000/D62</f>
        <v>0.008670510781188056</v>
      </c>
      <c r="E111">
        <f>E71*10000/E62</f>
        <v>0.034822531256801896</v>
      </c>
      <c r="F111">
        <f>F71*10000/F62</f>
        <v>-0.07242214160614291</v>
      </c>
      <c r="G111">
        <f>AVERAGE(C111:E111)</f>
        <v>0.03485921009897886</v>
      </c>
      <c r="H111">
        <f>STDEV(C111:E111)</f>
        <v>0.026207057989484774</v>
      </c>
      <c r="I111">
        <f>(B111*B4+C111*C4+D111*D4+E111*E4+F111*F4)/SUM(B4:F4)</f>
        <v>0.013862109452406958</v>
      </c>
    </row>
    <row r="112" spans="1:9" ht="12.75">
      <c r="A112" t="s">
        <v>77</v>
      </c>
      <c r="B112">
        <f>B72*10000/B62</f>
        <v>-0.06663650784988619</v>
      </c>
      <c r="C112">
        <f>C72*10000/C62</f>
        <v>-0.03937800743424866</v>
      </c>
      <c r="D112">
        <f>D72*10000/D62</f>
        <v>-0.04264529028498719</v>
      </c>
      <c r="E112">
        <f>E72*10000/E62</f>
        <v>-0.06299263821682459</v>
      </c>
      <c r="F112">
        <f>F72*10000/F62</f>
        <v>-0.05235937429752099</v>
      </c>
      <c r="G112">
        <f>AVERAGE(C112:E112)</f>
        <v>-0.048338645312020145</v>
      </c>
      <c r="H112">
        <f>STDEV(C112:E112)</f>
        <v>0.012795445101567448</v>
      </c>
      <c r="I112">
        <f>(B112*B4+C112*C4+D112*D4+E112*E4+F112*F4)/SUM(B4:F4)</f>
        <v>-0.051515888886380486</v>
      </c>
    </row>
    <row r="113" spans="1:9" ht="12.75">
      <c r="A113" t="s">
        <v>78</v>
      </c>
      <c r="B113">
        <f>B73*10000/B62</f>
        <v>0.03727913513868252</v>
      </c>
      <c r="C113">
        <f>C73*10000/C62</f>
        <v>-0.0068782438829025115</v>
      </c>
      <c r="D113">
        <f>D73*10000/D62</f>
        <v>0.013809190775431112</v>
      </c>
      <c r="E113">
        <f>E73*10000/E62</f>
        <v>0.020852750056835342</v>
      </c>
      <c r="F113">
        <f>F73*10000/F62</f>
        <v>0.009242537343361001</v>
      </c>
      <c r="G113">
        <f>AVERAGE(C113:E113)</f>
        <v>0.009261232316454647</v>
      </c>
      <c r="H113">
        <f>STDEV(C113:E113)</f>
        <v>0.014414053934611041</v>
      </c>
      <c r="I113">
        <f>(B113*B4+C113*C4+D113*D4+E113*E4+F113*F4)/SUM(B4:F4)</f>
        <v>0.013307992134323196</v>
      </c>
    </row>
    <row r="114" spans="1:11" ht="12.75">
      <c r="A114" t="s">
        <v>79</v>
      </c>
      <c r="B114">
        <f>B74*10000/B62</f>
        <v>-0.23095558987226697</v>
      </c>
      <c r="C114">
        <f>C74*10000/C62</f>
        <v>-0.21430778897999458</v>
      </c>
      <c r="D114">
        <f>D74*10000/D62</f>
        <v>-0.22501440555183372</v>
      </c>
      <c r="E114">
        <f>E74*10000/E62</f>
        <v>-0.20954696951299698</v>
      </c>
      <c r="F114">
        <f>F74*10000/F62</f>
        <v>-0.15771130573924053</v>
      </c>
      <c r="G114">
        <f>AVERAGE(C114:E114)</f>
        <v>-0.2162897213482751</v>
      </c>
      <c r="H114">
        <f>STDEV(C114:E114)</f>
        <v>0.007921896006525132</v>
      </c>
      <c r="I114">
        <f>(B114*B4+C114*C4+D114*D4+E114*E4+F114*F4)/SUM(B4:F4)</f>
        <v>-0.21060132332086365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-0.010652784667230476</v>
      </c>
      <c r="C115">
        <f>C75*10000/C62</f>
        <v>0.0007302375096962765</v>
      </c>
      <c r="D115">
        <f>D75*10000/D62</f>
        <v>0.0015145133644645142</v>
      </c>
      <c r="E115">
        <f>E75*10000/E62</f>
        <v>-0.009591787784639205</v>
      </c>
      <c r="F115">
        <f>F75*10000/F62</f>
        <v>-0.002366413393953711</v>
      </c>
      <c r="G115">
        <f>AVERAGE(C115:E115)</f>
        <v>-0.0024490123034928046</v>
      </c>
      <c r="H115">
        <f>STDEV(C115:E115)</f>
        <v>0.006198241955154926</v>
      </c>
      <c r="I115">
        <f>(B115*B4+C115*C4+D115*D4+E115*E4+F115*F4)/SUM(B4:F4)</f>
        <v>-0.0036216659169421308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98.91722884934599</v>
      </c>
      <c r="C122">
        <f>C82*10000/C62</f>
        <v>56.54766688741949</v>
      </c>
      <c r="D122">
        <f>D82*10000/D62</f>
        <v>-0.6964477933315683</v>
      </c>
      <c r="E122">
        <f>E82*10000/E62</f>
        <v>-58.89621304540492</v>
      </c>
      <c r="F122">
        <f>F82*10000/F62</f>
        <v>-101.0852241118298</v>
      </c>
      <c r="G122">
        <f>AVERAGE(C122:E122)</f>
        <v>-1.0149979837723322</v>
      </c>
      <c r="H122">
        <f>STDEV(C122:E122)</f>
        <v>57.722599206497684</v>
      </c>
      <c r="I122">
        <f>(B122*B4+C122*C4+D122*D4+E122*E4+F122*F4)/SUM(B4:F4)</f>
        <v>0.10376494820545089</v>
      </c>
    </row>
    <row r="123" spans="1:9" ht="12.75">
      <c r="A123" t="s">
        <v>83</v>
      </c>
      <c r="B123">
        <f>B83*10000/B62</f>
        <v>1.7759811306860738</v>
      </c>
      <c r="C123">
        <f>C83*10000/C62</f>
        <v>-2.3025371670771184</v>
      </c>
      <c r="D123">
        <f>D83*10000/D62</f>
        <v>-2.434135733704394</v>
      </c>
      <c r="E123">
        <f>E83*10000/E62</f>
        <v>0.15702966049297135</v>
      </c>
      <c r="F123">
        <f>F83*10000/F62</f>
        <v>5.6395659381258865</v>
      </c>
      <c r="G123">
        <f>AVERAGE(C123:E123)</f>
        <v>-1.526547746762847</v>
      </c>
      <c r="H123">
        <f>STDEV(C123:E123)</f>
        <v>1.459504782572245</v>
      </c>
      <c r="I123">
        <f>(B123*B4+C123*C4+D123*D4+E123*E4+F123*F4)/SUM(B4:F4)</f>
        <v>-0.09388544288135531</v>
      </c>
    </row>
    <row r="124" spans="1:9" ht="12.75">
      <c r="A124" t="s">
        <v>84</v>
      </c>
      <c r="B124">
        <f>B84*10000/B62</f>
        <v>-0.30778893905333465</v>
      </c>
      <c r="C124">
        <f>C84*10000/C62</f>
        <v>3.6830272511472564</v>
      </c>
      <c r="D124">
        <f>D84*10000/D62</f>
        <v>1.8592195035810175</v>
      </c>
      <c r="E124">
        <f>E84*10000/E62</f>
        <v>-0.8973303720779089</v>
      </c>
      <c r="F124">
        <f>F84*10000/F62</f>
        <v>1.6439224295545771</v>
      </c>
      <c r="G124">
        <f>AVERAGE(C124:E124)</f>
        <v>1.548305460883455</v>
      </c>
      <c r="H124">
        <f>STDEV(C124:E124)</f>
        <v>2.305953088338773</v>
      </c>
      <c r="I124">
        <f>(B124*B4+C124*C4+D124*D4+E124*E4+F124*F4)/SUM(B4:F4)</f>
        <v>1.2933533097588183</v>
      </c>
    </row>
    <row r="125" spans="1:9" ht="12.75">
      <c r="A125" t="s">
        <v>85</v>
      </c>
      <c r="B125">
        <f>B85*10000/B62</f>
        <v>0.11501190049085638</v>
      </c>
      <c r="C125">
        <f>C85*10000/C62</f>
        <v>-0.2331954437865643</v>
      </c>
      <c r="D125">
        <f>D85*10000/D62</f>
        <v>-0.737258676051447</v>
      </c>
      <c r="E125">
        <f>E85*10000/E62</f>
        <v>0.30093576856124366</v>
      </c>
      <c r="F125">
        <f>F85*10000/F62</f>
        <v>-1.2255538231134253</v>
      </c>
      <c r="G125">
        <f>AVERAGE(C125:E125)</f>
        <v>-0.22317278375892258</v>
      </c>
      <c r="H125">
        <f>STDEV(C125:E125)</f>
        <v>0.5191697858039175</v>
      </c>
      <c r="I125">
        <f>(B125*B4+C125*C4+D125*D4+E125*E4+F125*F4)/SUM(B4:F4)</f>
        <v>-0.3081889645787215</v>
      </c>
    </row>
    <row r="126" spans="1:9" ht="12.75">
      <c r="A126" t="s">
        <v>86</v>
      </c>
      <c r="B126">
        <f>B86*10000/B62</f>
        <v>-0.1408622697930224</v>
      </c>
      <c r="C126">
        <f>C86*10000/C62</f>
        <v>-0.028570879566079687</v>
      </c>
      <c r="D126">
        <f>D86*10000/D62</f>
        <v>0.15308249601811455</v>
      </c>
      <c r="E126">
        <f>E86*10000/E62</f>
        <v>-0.5332611705362998</v>
      </c>
      <c r="F126">
        <f>F86*10000/F62</f>
        <v>1.4804396011862868</v>
      </c>
      <c r="G126">
        <f>AVERAGE(C126:E126)</f>
        <v>-0.13624985136142168</v>
      </c>
      <c r="H126">
        <f>STDEV(C126:E126)</f>
        <v>0.35561633522662567</v>
      </c>
      <c r="I126">
        <f>(B126*B4+C126*C4+D126*D4+E126*E4+F126*F4)/SUM(B4:F4)</f>
        <v>0.07885354076272746</v>
      </c>
    </row>
    <row r="127" spans="1:9" ht="12.75">
      <c r="A127" t="s">
        <v>87</v>
      </c>
      <c r="B127">
        <f>B87*10000/B62</f>
        <v>0.4244080328225376</v>
      </c>
      <c r="C127">
        <f>C87*10000/C62</f>
        <v>0.26277764541690685</v>
      </c>
      <c r="D127">
        <f>D87*10000/D62</f>
        <v>0.23190872259409284</v>
      </c>
      <c r="E127">
        <f>E87*10000/E62</f>
        <v>0.20528493182246324</v>
      </c>
      <c r="F127">
        <f>F87*10000/F62</f>
        <v>0.5109549146591675</v>
      </c>
      <c r="G127">
        <f>AVERAGE(C127:E127)</f>
        <v>0.2333237666111543</v>
      </c>
      <c r="H127">
        <f>STDEV(C127:E127)</f>
        <v>0.02877246585350031</v>
      </c>
      <c r="I127">
        <f>(B127*B4+C127*C4+D127*D4+E127*E4+F127*F4)/SUM(B4:F4)</f>
        <v>0.2979880482053376</v>
      </c>
    </row>
    <row r="128" spans="1:9" ht="12.75">
      <c r="A128" t="s">
        <v>88</v>
      </c>
      <c r="B128">
        <f>B88*10000/B62</f>
        <v>0.042381574424010277</v>
      </c>
      <c r="C128">
        <f>C88*10000/C62</f>
        <v>0.37251235604419</v>
      </c>
      <c r="D128">
        <f>D88*10000/D62</f>
        <v>0.3873527806929932</v>
      </c>
      <c r="E128">
        <f>E88*10000/E62</f>
        <v>0.2528705554070119</v>
      </c>
      <c r="F128">
        <f>F88*10000/F62</f>
        <v>0.2616957750100354</v>
      </c>
      <c r="G128">
        <f>AVERAGE(C128:E128)</f>
        <v>0.337578564048065</v>
      </c>
      <c r="H128">
        <f>STDEV(C128:E128)</f>
        <v>0.07373360561432472</v>
      </c>
      <c r="I128">
        <f>(B128*B4+C128*C4+D128*D4+E128*E4+F128*F4)/SUM(B4:F4)</f>
        <v>0.2848044428756388</v>
      </c>
    </row>
    <row r="129" spans="1:9" ht="12.75">
      <c r="A129" t="s">
        <v>89</v>
      </c>
      <c r="B129">
        <f>B89*10000/B62</f>
        <v>0.10499567448222809</v>
      </c>
      <c r="C129">
        <f>C89*10000/C62</f>
        <v>0.08633468697331369</v>
      </c>
      <c r="D129">
        <f>D89*10000/D62</f>
        <v>-0.06261910579204605</v>
      </c>
      <c r="E129">
        <f>E89*10000/E62</f>
        <v>0.02688087800213931</v>
      </c>
      <c r="F129">
        <f>F89*10000/F62</f>
        <v>0.060180973074820863</v>
      </c>
      <c r="G129">
        <f>AVERAGE(C129:E129)</f>
        <v>0.016865486394468984</v>
      </c>
      <c r="H129">
        <f>STDEV(C129:E129)</f>
        <v>0.07498025837904053</v>
      </c>
      <c r="I129">
        <f>(B129*B4+C129*C4+D129*D4+E129*E4+F129*F4)/SUM(B4:F4)</f>
        <v>0.03536806172634361</v>
      </c>
    </row>
    <row r="130" spans="1:9" ht="12.75">
      <c r="A130" t="s">
        <v>90</v>
      </c>
      <c r="B130">
        <f>B90*10000/B62</f>
        <v>0.0550274351159592</v>
      </c>
      <c r="C130">
        <f>C90*10000/C62</f>
        <v>-0.010265695031424016</v>
      </c>
      <c r="D130">
        <f>D90*10000/D62</f>
        <v>0.011983874147290987</v>
      </c>
      <c r="E130">
        <f>E90*10000/E62</f>
        <v>-0.10301691507642609</v>
      </c>
      <c r="F130">
        <f>F90*10000/F62</f>
        <v>0.27845127758700644</v>
      </c>
      <c r="G130">
        <f>AVERAGE(C130:E130)</f>
        <v>-0.03376624532018637</v>
      </c>
      <c r="H130">
        <f>STDEV(C130:E130)</f>
        <v>0.06099592017852864</v>
      </c>
      <c r="I130">
        <f>(B130*B4+C130*C4+D130*D4+E130*E4+F130*F4)/SUM(B4:F4)</f>
        <v>0.020739233320727808</v>
      </c>
    </row>
    <row r="131" spans="1:9" ht="12.75">
      <c r="A131" t="s">
        <v>91</v>
      </c>
      <c r="B131">
        <f>B91*10000/B62</f>
        <v>0.024356841114770014</v>
      </c>
      <c r="C131">
        <f>C91*10000/C62</f>
        <v>0.056052812562766896</v>
      </c>
      <c r="D131">
        <f>D91*10000/D62</f>
        <v>0.007906728208990592</v>
      </c>
      <c r="E131">
        <f>E91*10000/E62</f>
        <v>0.030293000384704727</v>
      </c>
      <c r="F131">
        <f>F91*10000/F62</f>
        <v>0.1002342439111791</v>
      </c>
      <c r="G131">
        <f>AVERAGE(C131:E131)</f>
        <v>0.03141751371882074</v>
      </c>
      <c r="H131">
        <f>STDEV(C131:E131)</f>
        <v>0.02409273245875589</v>
      </c>
      <c r="I131">
        <f>(B131*B4+C131*C4+D131*D4+E131*E4+F131*F4)/SUM(B4:F4)</f>
        <v>0.03957024473011912</v>
      </c>
    </row>
    <row r="132" spans="1:9" ht="12.75">
      <c r="A132" t="s">
        <v>92</v>
      </c>
      <c r="B132">
        <f>B92*10000/B62</f>
        <v>0.012576871318629147</v>
      </c>
      <c r="C132">
        <f>C92*10000/C62</f>
        <v>0.050759371215604907</v>
      </c>
      <c r="D132">
        <f>D92*10000/D62</f>
        <v>0.058643990604190205</v>
      </c>
      <c r="E132">
        <f>E92*10000/E62</f>
        <v>0.04912360866075204</v>
      </c>
      <c r="F132">
        <f>F92*10000/F62</f>
        <v>0.03441241856886492</v>
      </c>
      <c r="G132">
        <f>AVERAGE(C132:E132)</f>
        <v>0.05284232349351572</v>
      </c>
      <c r="H132">
        <f>STDEV(C132:E132)</f>
        <v>0.005090524111648661</v>
      </c>
      <c r="I132">
        <f>(B132*B4+C132*C4+D132*D4+E132*E4+F132*F4)/SUM(B4:F4)</f>
        <v>0.04456411941846306</v>
      </c>
    </row>
    <row r="133" spans="1:9" ht="12.75">
      <c r="A133" t="s">
        <v>93</v>
      </c>
      <c r="B133">
        <f>B93*10000/B62</f>
        <v>0.12666828682218378</v>
      </c>
      <c r="C133">
        <f>C93*10000/C62</f>
        <v>0.12955099039614035</v>
      </c>
      <c r="D133">
        <f>D93*10000/D62</f>
        <v>0.14030146069111737</v>
      </c>
      <c r="E133">
        <f>E93*10000/E62</f>
        <v>0.12491254186903192</v>
      </c>
      <c r="F133">
        <f>F93*10000/F62</f>
        <v>0.10423980845231406</v>
      </c>
      <c r="G133">
        <f>AVERAGE(C133:E133)</f>
        <v>0.13158833098542988</v>
      </c>
      <c r="H133">
        <f>STDEV(C133:E133)</f>
        <v>0.007894160698627565</v>
      </c>
      <c r="I133">
        <f>(B133*B4+C133*C4+D133*D4+E133*E4+F133*F4)/SUM(B4:F4)</f>
        <v>0.12723287251931126</v>
      </c>
    </row>
    <row r="134" spans="1:9" ht="12.75">
      <c r="A134" t="s">
        <v>94</v>
      </c>
      <c r="B134">
        <f>B94*10000/B62</f>
        <v>-0.021358464842921716</v>
      </c>
      <c r="C134">
        <f>C94*10000/C62</f>
        <v>-0.01841413596051495</v>
      </c>
      <c r="D134">
        <f>D94*10000/D62</f>
        <v>-0.00949314997349396</v>
      </c>
      <c r="E134">
        <f>E94*10000/E62</f>
        <v>0.006758463941069155</v>
      </c>
      <c r="F134">
        <f>F94*10000/F62</f>
        <v>-0.02615555781916703</v>
      </c>
      <c r="G134">
        <f>AVERAGE(C134:E134)</f>
        <v>-0.007049607330979917</v>
      </c>
      <c r="H134">
        <f>STDEV(C134:E134)</f>
        <v>0.01276295898041071</v>
      </c>
      <c r="I134">
        <f>(B134*B4+C134*C4+D134*D4+E134*E4+F134*F4)/SUM(B4:F4)</f>
        <v>-0.011670746413067016</v>
      </c>
    </row>
    <row r="135" spans="1:9" ht="12.75">
      <c r="A135" t="s">
        <v>95</v>
      </c>
      <c r="B135">
        <f>B95*10000/B62</f>
        <v>-0.0043990833158845275</v>
      </c>
      <c r="C135">
        <f>C95*10000/C62</f>
        <v>0.005434978354633289</v>
      </c>
      <c r="D135">
        <f>D95*10000/D62</f>
        <v>-0.0023633571292099587</v>
      </c>
      <c r="E135">
        <f>E95*10000/E62</f>
        <v>-0.0009737910329787062</v>
      </c>
      <c r="F135">
        <f>F95*10000/F62</f>
        <v>0.007773096843491595</v>
      </c>
      <c r="G135">
        <f>AVERAGE(C135:E135)</f>
        <v>0.0006992767308148746</v>
      </c>
      <c r="H135">
        <f>STDEV(C135:E135)</f>
        <v>0.004159672569605222</v>
      </c>
      <c r="I135">
        <f>(B135*B4+C135*C4+D135*D4+E135*E4+F135*F4)/SUM(B4:F4)</f>
        <v>0.0009053200298480313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2005-03-24T13:29:06Z</cp:lastPrinted>
  <dcterms:created xsi:type="dcterms:W3CDTF">2005-03-24T13:29:06Z</dcterms:created>
  <dcterms:modified xsi:type="dcterms:W3CDTF">2005-03-24T14:51:17Z</dcterms:modified>
  <cp:category/>
  <cp:version/>
  <cp:contentType/>
  <cp:contentStatus/>
</cp:coreProperties>
</file>