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<sst xmlns="http://schemas.openxmlformats.org/spreadsheetml/2006/main" count="206" uniqueCount="99">
  <si>
    <t xml:space="preserve"> Tue 29/03/2005       14:56:34</t>
  </si>
  <si>
    <t>LISSNER</t>
  </si>
  <si>
    <t>HCMQAP531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</si>
  <si>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</si>
  <si>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</si>
  <si>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</si>
  <si>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</si>
  <si>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</si>
  <si>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</si>
  <si>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</si>
  <si>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</si>
  <si>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</si>
  <si>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</si>
  <si>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</si>
  <si>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</si>
  <si>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</si>
  <si>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</si>
  <si>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</si>
  <si>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</si>
  <si>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</si>
  <si>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</si>
  <si>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</si>
  <si>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</si>
  <si>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</si>
  <si>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</si>
  <si>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</si>
  <si>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</si>
  <si>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</si>
  <si>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</si>
  <si>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</si>
  <si>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</si>
  <si>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</si>
  <si>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a4!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</si>
  <si>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</si>
  <si>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</si>
  <si>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</si>
  <si>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</si>
  <si>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</si>
  <si>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</si>
  <si>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</si>
  <si>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</si>
  <si>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</si>
  <si>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</si>
  <si>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</si>
  <si>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</si>
  <si>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</si>
  <si>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</si>
  <si>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</si>
  <si>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</si>
  <si>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55.355252*</t>
  </si>
  <si>
    <t>Number of measurement</t>
  </si>
  <si>
    <t>Mean real current (A)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</si>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</sst>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72" fontId="1" fillId="0" borderId="14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172" fontId="2" fillId="0" borderId="14" xfId="0" applyNumberFormat="1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72" fontId="1" fillId="0" borderId="5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172" fontId="2" fillId="0" borderId="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72" fontId="1" fillId="0" borderId="18" xfId="0" applyNumberFormat="1" applyFont="1" applyBorder="1" applyAlignment="1">
      <alignment horizontal="left"/>
    </xf>
    <xf numFmtId="1" fontId="1" fillId="0" borderId="18" xfId="0" applyNumberFormat="1" applyFont="1" applyBorder="1" applyAlignment="1">
      <alignment horizontal="left"/>
    </xf>
    <xf numFmtId="172" fontId="2" fillId="0" borderId="18" xfId="0" applyNumberFormat="1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" fontId="1" fillId="0" borderId="23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72" fontId="1" fillId="0" borderId="25" xfId="0" applyNumberFormat="1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2" borderId="5" xfId="0" applyNumberFormat="1" applyFont="1" applyFill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14" xfId="0" applyNumberFormat="1" applyFont="1" applyFill="1" applyBorder="1" applyAlignment="1">
      <alignment horizontal="left"/>
    </xf>
    <xf numFmtId="173" fontId="3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8907342"/>
        <c:axId val="58839487"/>
      </c:lineChart>
      <c:catAx>
        <c:axId val="289073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839487"/>
        <c:crosses val="autoZero"/>
        <c:auto val="1"/>
        <c:lblOffset val="100"/>
        <c:noMultiLvlLbl val="0"/>
      </c:catAx>
      <c:valAx>
        <c:axId val="58839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90734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8" t="s">
        <v>5</v>
      </c>
      <c r="B3" s="8" t="s">
        <v>6</v>
      </c>
      <c r="C3" s="9" t="s">
        <v>7</v>
      </c>
      <c r="D3" s="9" t="s">
        <v>8</v>
      </c>
      <c r="E3" s="9" t="s">
        <v>9</v>
      </c>
      <c r="F3" s="22" t="s">
        <v>10</v>
      </c>
      <c r="G3" s="32" t="s">
        <v>11</v>
      </c>
    </row>
    <row r="4" spans="1:7" ht="12">
      <c r="A4" s="19" t="s">
        <v>12</v>
      </c>
      <c r="B4" s="10">
        <v>-0.002276</v>
      </c>
      <c r="C4" s="11">
        <v>-0.003781</v>
      </c>
      <c r="D4" s="11">
        <v>-0.003775</v>
      </c>
      <c r="E4" s="11">
        <v>-0.003775</v>
      </c>
      <c r="F4" s="23">
        <v>-0.002086</v>
      </c>
      <c r="G4" s="33">
        <v>-0.011768</v>
      </c>
    </row>
    <row r="5" spans="1:7" ht="12.75" thickBot="1">
      <c r="A5" s="43" t="s">
        <v>13</v>
      </c>
      <c r="B5" s="44">
        <v>4.066756</v>
      </c>
      <c r="C5" s="45">
        <v>2.65528</v>
      </c>
      <c r="D5" s="45">
        <v>1.12074</v>
      </c>
      <c r="E5" s="45">
        <v>-2.308358</v>
      </c>
      <c r="F5" s="46">
        <v>-7.078435</v>
      </c>
      <c r="G5" s="47">
        <v>10.465864</v>
      </c>
    </row>
    <row r="6" spans="1:7" ht="12.75" thickTop="1">
      <c r="A6" s="6" t="s">
        <v>14</v>
      </c>
      <c r="B6" s="38">
        <v>-38.77029</v>
      </c>
      <c r="C6" s="39">
        <v>-33.10813</v>
      </c>
      <c r="D6" s="39">
        <v>89.23602</v>
      </c>
      <c r="E6" s="39">
        <v>20.92849</v>
      </c>
      <c r="F6" s="40">
        <v>-97.04262</v>
      </c>
      <c r="G6" s="41">
        <v>-0.0004065722</v>
      </c>
    </row>
    <row r="7" spans="1:7" ht="12">
      <c r="A7" s="19" t="s">
        <v>15</v>
      </c>
      <c r="B7" s="29">
        <v>10000</v>
      </c>
      <c r="C7" s="13">
        <v>10000</v>
      </c>
      <c r="D7" s="13">
        <v>10000</v>
      </c>
      <c r="E7" s="13">
        <v>10000</v>
      </c>
      <c r="F7" s="25">
        <v>10000</v>
      </c>
      <c r="G7" s="35">
        <v>10000</v>
      </c>
    </row>
    <row r="8" spans="1:7" ht="12">
      <c r="A8" s="19" t="s">
        <v>16</v>
      </c>
      <c r="B8" s="28">
        <v>0.5211648</v>
      </c>
      <c r="C8" s="12">
        <v>-0.07793389</v>
      </c>
      <c r="D8" s="12">
        <v>-0.5620306</v>
      </c>
      <c r="E8" s="12">
        <v>-2.00085</v>
      </c>
      <c r="F8" s="24">
        <v>-0.08117256</v>
      </c>
      <c r="G8" s="34">
        <v>-0.5705046</v>
      </c>
    </row>
    <row r="9" spans="1:7" ht="12">
      <c r="A9" s="19" t="s">
        <v>17</v>
      </c>
      <c r="B9" s="28">
        <v>-1.546315</v>
      </c>
      <c r="C9" s="12">
        <v>0.3443811</v>
      </c>
      <c r="D9" s="12">
        <v>-0.359153</v>
      </c>
      <c r="E9" s="12">
        <v>0.5801749</v>
      </c>
      <c r="F9" s="24">
        <v>-0.4838519</v>
      </c>
      <c r="G9" s="34">
        <v>-0.1523992</v>
      </c>
    </row>
    <row r="10" spans="1:7" ht="12">
      <c r="A10" s="19" t="s">
        <v>18</v>
      </c>
      <c r="B10" s="28">
        <v>0.1924062</v>
      </c>
      <c r="C10" s="12">
        <v>0.3181473</v>
      </c>
      <c r="D10" s="12">
        <v>0.1959921</v>
      </c>
      <c r="E10" s="12">
        <v>0.7331062</v>
      </c>
      <c r="F10" s="24">
        <v>-1.558805</v>
      </c>
      <c r="G10" s="34">
        <v>0.1208809</v>
      </c>
    </row>
    <row r="11" spans="1:7" ht="12">
      <c r="A11" s="20" t="s">
        <v>19</v>
      </c>
      <c r="B11" s="30">
        <v>1.924621</v>
      </c>
      <c r="C11" s="14">
        <v>-1.188391</v>
      </c>
      <c r="D11" s="14">
        <v>0.2596771</v>
      </c>
      <c r="E11" s="14">
        <v>0.2984442</v>
      </c>
      <c r="F11" s="26">
        <v>12.50127</v>
      </c>
      <c r="G11" s="36">
        <v>1.788727</v>
      </c>
    </row>
    <row r="12" spans="1:7" ht="12">
      <c r="A12" s="19" t="s">
        <v>20</v>
      </c>
      <c r="B12" s="28">
        <v>-0.4359608</v>
      </c>
      <c r="C12" s="12">
        <v>-0.4116229</v>
      </c>
      <c r="D12" s="12">
        <v>-0.3206016</v>
      </c>
      <c r="E12" s="12">
        <v>-0.2094536</v>
      </c>
      <c r="F12" s="24">
        <v>-0.5270011</v>
      </c>
      <c r="G12" s="34">
        <v>-0.359963</v>
      </c>
    </row>
    <row r="13" spans="1:7" ht="12">
      <c r="A13" s="19" t="s">
        <v>21</v>
      </c>
      <c r="B13" s="28">
        <v>-0.08070434</v>
      </c>
      <c r="C13" s="12">
        <v>-0.08018064</v>
      </c>
      <c r="D13" s="12">
        <v>-0.104757</v>
      </c>
      <c r="E13" s="12">
        <v>0.1470137</v>
      </c>
      <c r="F13" s="24">
        <v>0.01737961</v>
      </c>
      <c r="G13" s="34">
        <v>-0.01854124</v>
      </c>
    </row>
    <row r="14" spans="1:7" ht="12">
      <c r="A14" s="19" t="s">
        <v>22</v>
      </c>
      <c r="B14" s="28">
        <v>-0.07669113</v>
      </c>
      <c r="C14" s="12">
        <v>-0.06183515</v>
      </c>
      <c r="D14" s="12">
        <v>-0.08245701</v>
      </c>
      <c r="E14" s="12">
        <v>-0.05455575</v>
      </c>
      <c r="F14" s="24">
        <v>0.2168935</v>
      </c>
      <c r="G14" s="34">
        <v>-0.03015159</v>
      </c>
    </row>
    <row r="15" spans="1:7" ht="12">
      <c r="A15" s="20" t="s">
        <v>23</v>
      </c>
      <c r="B15" s="30">
        <v>-0.07048023</v>
      </c>
      <c r="C15" s="14">
        <v>0.2197007</v>
      </c>
      <c r="D15" s="14">
        <v>0.2841057</v>
      </c>
      <c r="E15" s="14">
        <v>0.2059891</v>
      </c>
      <c r="F15" s="26">
        <v>-0.1099056</v>
      </c>
      <c r="G15" s="36">
        <v>0.1459978</v>
      </c>
    </row>
    <row r="16" spans="1:7" ht="12">
      <c r="A16" s="19" t="s">
        <v>24</v>
      </c>
      <c r="B16" s="28">
        <v>-0.04237569</v>
      </c>
      <c r="C16" s="12">
        <v>-0.02611153</v>
      </c>
      <c r="D16" s="12">
        <v>-0.02623721</v>
      </c>
      <c r="E16" s="12">
        <v>-0.02674075</v>
      </c>
      <c r="F16" s="24">
        <v>-0.08421392</v>
      </c>
      <c r="G16" s="34">
        <v>-0.03637597</v>
      </c>
    </row>
    <row r="17" spans="1:7" ht="12">
      <c r="A17" s="19" t="s">
        <v>25</v>
      </c>
      <c r="B17" s="28">
        <v>-0.04941633</v>
      </c>
      <c r="C17" s="12">
        <v>-0.05518423</v>
      </c>
      <c r="D17" s="12">
        <v>-0.05487441</v>
      </c>
      <c r="E17" s="12">
        <v>-0.04872209</v>
      </c>
      <c r="F17" s="24">
        <v>-0.04432667</v>
      </c>
      <c r="G17" s="34">
        <v>-0.05127484</v>
      </c>
    </row>
    <row r="18" spans="1:7" ht="12">
      <c r="A18" s="19" t="s">
        <v>26</v>
      </c>
      <c r="B18" s="28">
        <v>0.05093974</v>
      </c>
      <c r="C18" s="12">
        <v>0.04383798</v>
      </c>
      <c r="D18" s="12">
        <v>0.007660862</v>
      </c>
      <c r="E18" s="12">
        <v>0.02291919</v>
      </c>
      <c r="F18" s="24">
        <v>0.00534529</v>
      </c>
      <c r="G18" s="34">
        <v>0.02602171</v>
      </c>
    </row>
    <row r="19" spans="1:7" ht="12">
      <c r="A19" s="20" t="s">
        <v>27</v>
      </c>
      <c r="B19" s="30">
        <v>-0.2376477</v>
      </c>
      <c r="C19" s="14">
        <v>-0.2250041</v>
      </c>
      <c r="D19" s="14">
        <v>-0.2322803</v>
      </c>
      <c r="E19" s="14">
        <v>-0.2293605</v>
      </c>
      <c r="F19" s="26">
        <v>-0.1646893</v>
      </c>
      <c r="G19" s="36">
        <v>-0.2216195</v>
      </c>
    </row>
    <row r="20" spans="1:7" ht="12.75" thickBot="1">
      <c r="A20" s="43" t="s">
        <v>28</v>
      </c>
      <c r="B20" s="44">
        <v>-0.007605709</v>
      </c>
      <c r="C20" s="45">
        <v>0.006427393</v>
      </c>
      <c r="D20" s="45">
        <v>0.008205412</v>
      </c>
      <c r="E20" s="45">
        <v>0.0005180179</v>
      </c>
      <c r="F20" s="46">
        <v>-0.01006429</v>
      </c>
      <c r="G20" s="47">
        <v>0.001205999</v>
      </c>
    </row>
    <row r="21" spans="1:7" ht="12.75" thickTop="1">
      <c r="A21" s="6" t="s">
        <v>29</v>
      </c>
      <c r="B21" s="38">
        <v>-75.39298</v>
      </c>
      <c r="C21" s="39">
        <v>19.10181</v>
      </c>
      <c r="D21" s="39">
        <v>13.53043</v>
      </c>
      <c r="E21" s="39">
        <v>25.2188</v>
      </c>
      <c r="F21" s="40">
        <v>-22.37037</v>
      </c>
      <c r="G21" s="42">
        <v>0.01432678</v>
      </c>
    </row>
    <row r="22" spans="1:7" ht="12">
      <c r="A22" s="19" t="s">
        <v>30</v>
      </c>
      <c r="B22" s="28">
        <v>81.33692</v>
      </c>
      <c r="C22" s="12">
        <v>53.1061</v>
      </c>
      <c r="D22" s="12">
        <v>22.41484</v>
      </c>
      <c r="E22" s="12">
        <v>-46.16748</v>
      </c>
      <c r="F22" s="24">
        <v>-141.5782</v>
      </c>
      <c r="G22" s="35">
        <v>0</v>
      </c>
    </row>
    <row r="23" spans="1:7" ht="12">
      <c r="A23" s="19" t="s">
        <v>31</v>
      </c>
      <c r="B23" s="28">
        <v>-0.3547098</v>
      </c>
      <c r="C23" s="12">
        <v>-0.2369752</v>
      </c>
      <c r="D23" s="12">
        <v>-2.677954</v>
      </c>
      <c r="E23" s="12">
        <v>-0.8066726</v>
      </c>
      <c r="F23" s="24">
        <v>6.39944</v>
      </c>
      <c r="G23" s="34">
        <v>-0.09614501</v>
      </c>
    </row>
    <row r="24" spans="1:7" ht="12">
      <c r="A24" s="19" t="s">
        <v>32</v>
      </c>
      <c r="B24" s="48">
        <v>-1.116463</v>
      </c>
      <c r="C24" s="49">
        <v>4.731328</v>
      </c>
      <c r="D24" s="49">
        <v>3.874021</v>
      </c>
      <c r="E24" s="49">
        <v>6.361862</v>
      </c>
      <c r="F24" s="50">
        <v>4.553297</v>
      </c>
      <c r="G24" s="34">
        <v>4.045486</v>
      </c>
    </row>
    <row r="25" spans="1:7" ht="12">
      <c r="A25" s="19" t="s">
        <v>33</v>
      </c>
      <c r="B25" s="28">
        <v>-0.01014078</v>
      </c>
      <c r="C25" s="12">
        <v>0.7480574</v>
      </c>
      <c r="D25" s="12">
        <v>-0.2039745</v>
      </c>
      <c r="E25" s="12">
        <v>0.3973464</v>
      </c>
      <c r="F25" s="24">
        <v>-0.9189998</v>
      </c>
      <c r="G25" s="34">
        <v>0.1031385</v>
      </c>
    </row>
    <row r="26" spans="1:7" ht="12">
      <c r="A26" s="20" t="s">
        <v>34</v>
      </c>
      <c r="B26" s="30">
        <v>1.071854</v>
      </c>
      <c r="C26" s="14">
        <v>0.8758843</v>
      </c>
      <c r="D26" s="14">
        <v>0.6909101</v>
      </c>
      <c r="E26" s="14">
        <v>0.5048327</v>
      </c>
      <c r="F26" s="26">
        <v>0.9308211</v>
      </c>
      <c r="G26" s="36">
        <v>0.7778237</v>
      </c>
    </row>
    <row r="27" spans="1:7" ht="12">
      <c r="A27" s="19" t="s">
        <v>35</v>
      </c>
      <c r="B27" s="28">
        <v>0.2242657</v>
      </c>
      <c r="C27" s="12">
        <v>-0.5339621</v>
      </c>
      <c r="D27" s="12">
        <v>-0.1794891</v>
      </c>
      <c r="E27" s="12">
        <v>-0.4045151</v>
      </c>
      <c r="F27" s="24">
        <v>0.3494697</v>
      </c>
      <c r="G27" s="34">
        <v>-0.1901483</v>
      </c>
    </row>
    <row r="28" spans="1:7" ht="12">
      <c r="A28" s="19" t="s">
        <v>36</v>
      </c>
      <c r="B28" s="28">
        <v>-0.5310408</v>
      </c>
      <c r="C28" s="12">
        <v>0.2113433</v>
      </c>
      <c r="D28" s="12">
        <v>0.1598538</v>
      </c>
      <c r="E28" s="12">
        <v>0.3242309</v>
      </c>
      <c r="F28" s="24">
        <v>0.1446549</v>
      </c>
      <c r="G28" s="34">
        <v>0.1095681</v>
      </c>
    </row>
    <row r="29" spans="1:7" ht="12">
      <c r="A29" s="19" t="s">
        <v>37</v>
      </c>
      <c r="B29" s="28">
        <v>-0.07179684</v>
      </c>
      <c r="C29" s="12">
        <v>-0.009351421</v>
      </c>
      <c r="D29" s="12">
        <v>0.01331258</v>
      </c>
      <c r="E29" s="12">
        <v>0.05345295</v>
      </c>
      <c r="F29" s="24">
        <v>0.01100377</v>
      </c>
      <c r="G29" s="34">
        <v>0.004857375</v>
      </c>
    </row>
    <row r="30" spans="1:7" ht="12">
      <c r="A30" s="20" t="s">
        <v>38</v>
      </c>
      <c r="B30" s="30">
        <v>0.2291803</v>
      </c>
      <c r="C30" s="14">
        <v>0.2744189</v>
      </c>
      <c r="D30" s="14">
        <v>0.2044142</v>
      </c>
      <c r="E30" s="14">
        <v>0.04244651</v>
      </c>
      <c r="F30" s="26">
        <v>0.2386114</v>
      </c>
      <c r="G30" s="36">
        <v>0.1904489</v>
      </c>
    </row>
    <row r="31" spans="1:7" ht="12">
      <c r="A31" s="19" t="s">
        <v>39</v>
      </c>
      <c r="B31" s="28">
        <v>-0.06022149</v>
      </c>
      <c r="C31" s="12">
        <v>-0.05938836</v>
      </c>
      <c r="D31" s="12">
        <v>0.005406866</v>
      </c>
      <c r="E31" s="12">
        <v>-0.04535619</v>
      </c>
      <c r="F31" s="24">
        <v>0.01901784</v>
      </c>
      <c r="G31" s="34">
        <v>-0.03012585</v>
      </c>
    </row>
    <row r="32" spans="1:7" ht="12">
      <c r="A32" s="19" t="s">
        <v>40</v>
      </c>
      <c r="B32" s="28">
        <v>-0.05675542</v>
      </c>
      <c r="C32" s="12">
        <v>0.01457383</v>
      </c>
      <c r="D32" s="12">
        <v>0.029134</v>
      </c>
      <c r="E32" s="12">
        <v>0.04029289</v>
      </c>
      <c r="F32" s="24">
        <v>0.007675552</v>
      </c>
      <c r="G32" s="34">
        <v>0.01300172</v>
      </c>
    </row>
    <row r="33" spans="1:7" ht="12">
      <c r="A33" s="19" t="s">
        <v>41</v>
      </c>
      <c r="B33" s="28">
        <v>0.1267491</v>
      </c>
      <c r="C33" s="12">
        <v>0.08639972</v>
      </c>
      <c r="D33" s="12">
        <v>0.118671</v>
      </c>
      <c r="E33" s="12">
        <v>0.08948233</v>
      </c>
      <c r="F33" s="24">
        <v>0.08961586</v>
      </c>
      <c r="G33" s="34">
        <v>0.1011827</v>
      </c>
    </row>
    <row r="34" spans="1:7" ht="12">
      <c r="A34" s="20" t="s">
        <v>42</v>
      </c>
      <c r="B34" s="30">
        <v>-0.00353247</v>
      </c>
      <c r="C34" s="14">
        <v>0.001890873</v>
      </c>
      <c r="D34" s="14">
        <v>-0.0009210484</v>
      </c>
      <c r="E34" s="14">
        <v>0.01106708</v>
      </c>
      <c r="F34" s="26">
        <v>-0.007837853</v>
      </c>
      <c r="G34" s="36">
        <v>0.001351615</v>
      </c>
    </row>
    <row r="35" spans="1:7" ht="12.75" thickBot="1">
      <c r="A35" s="21" t="s">
        <v>43</v>
      </c>
      <c r="B35" s="31">
        <v>-0.002907646</v>
      </c>
      <c r="C35" s="15">
        <v>0.003490537</v>
      </c>
      <c r="D35" s="15">
        <v>0.0004219333</v>
      </c>
      <c r="E35" s="15">
        <v>0.004099327</v>
      </c>
      <c r="F35" s="27">
        <v>0.007141923</v>
      </c>
      <c r="G35" s="37">
        <v>0.002456108</v>
      </c>
    </row>
    <row r="36" spans="1:7" ht="12">
      <c r="A36" s="4" t="s">
        <v>44</v>
      </c>
      <c r="B36" s="3">
        <v>21.77124</v>
      </c>
      <c r="C36" s="3">
        <v>21.77734</v>
      </c>
      <c r="D36" s="3">
        <v>21.7926</v>
      </c>
      <c r="E36" s="3">
        <v>21.79565</v>
      </c>
      <c r="F36" s="3">
        <v>21.81091</v>
      </c>
      <c r="G36" s="3"/>
    </row>
    <row r="37" spans="1:6" ht="12">
      <c r="A37" s="4" t="s">
        <v>45</v>
      </c>
      <c r="B37" s="2">
        <v>-0.05645752</v>
      </c>
      <c r="C37" s="2">
        <v>0.1149495</v>
      </c>
      <c r="D37" s="2">
        <v>0.2024333</v>
      </c>
      <c r="E37" s="2">
        <v>0.2629598</v>
      </c>
      <c r="F37" s="2">
        <v>0.306193</v>
      </c>
    </row>
    <row r="38" spans="1:7" ht="12">
      <c r="A38" s="4" t="s">
        <v>54</v>
      </c>
      <c r="B38" s="2">
        <v>6.694755E-05</v>
      </c>
      <c r="C38" s="2">
        <v>5.610979E-05</v>
      </c>
      <c r="D38" s="2">
        <v>-0.000151752</v>
      </c>
      <c r="E38" s="2">
        <v>-3.537976E-05</v>
      </c>
      <c r="F38" s="2">
        <v>0.0001644011</v>
      </c>
      <c r="G38" s="2">
        <v>0.0001406151</v>
      </c>
    </row>
    <row r="39" spans="1:7" ht="12.75" thickBot="1">
      <c r="A39" s="4" t="s">
        <v>55</v>
      </c>
      <c r="B39" s="2">
        <v>0.0001276235</v>
      </c>
      <c r="C39" s="2">
        <v>-3.277105E-05</v>
      </c>
      <c r="D39" s="2">
        <v>-2.266159E-05</v>
      </c>
      <c r="E39" s="2">
        <v>-4.30353E-05</v>
      </c>
      <c r="F39" s="2">
        <v>4.035719E-05</v>
      </c>
      <c r="G39" s="2">
        <v>0.001035001</v>
      </c>
    </row>
    <row r="40" spans="2:7" ht="12.75" thickBot="1">
      <c r="B40" s="7" t="s">
        <v>46</v>
      </c>
      <c r="C40" s="17">
        <v>-0.003777</v>
      </c>
      <c r="D40" s="16" t="s">
        <v>47</v>
      </c>
      <c r="E40" s="17">
        <v>3.115869</v>
      </c>
      <c r="F40" s="16" t="s">
        <v>48</v>
      </c>
      <c r="G40" s="51" t="s">
        <v>49</v>
      </c>
    </row>
    <row r="41" spans="1:6" ht="12">
      <c r="A41" s="5" t="s">
        <v>52</v>
      </c>
      <c r="F41" s="1" t="s">
        <v>53</v>
      </c>
    </row>
    <row r="42" spans="1:6" ht="12">
      <c r="A42" s="4" t="s">
        <v>50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51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0.002276</v>
      </c>
      <c r="C4">
        <v>0.003781</v>
      </c>
      <c r="D4">
        <v>0.003775</v>
      </c>
      <c r="E4">
        <v>0.003775</v>
      </c>
      <c r="F4">
        <v>0.002086</v>
      </c>
      <c r="G4">
        <v>0.011768</v>
      </c>
    </row>
    <row r="5" spans="1:7" ht="12.75">
      <c r="A5" t="s">
        <v>13</v>
      </c>
      <c r="B5">
        <v>4.066756</v>
      </c>
      <c r="C5">
        <v>2.65528</v>
      </c>
      <c r="D5">
        <v>1.12074</v>
      </c>
      <c r="E5">
        <v>-2.308358</v>
      </c>
      <c r="F5">
        <v>-7.078435</v>
      </c>
      <c r="G5">
        <v>10.465864</v>
      </c>
    </row>
    <row r="6" spans="1:7" ht="12.75">
      <c r="A6" t="s">
        <v>14</v>
      </c>
      <c r="B6" s="52">
        <v>-38.77029</v>
      </c>
      <c r="C6" s="52">
        <v>-33.10813</v>
      </c>
      <c r="D6" s="52">
        <v>89.23602</v>
      </c>
      <c r="E6" s="52">
        <v>20.92849</v>
      </c>
      <c r="F6" s="52">
        <v>-97.04262</v>
      </c>
      <c r="G6" s="52">
        <v>-0.0004065722</v>
      </c>
    </row>
    <row r="7" spans="1:7" ht="12.75">
      <c r="A7" t="s">
        <v>15</v>
      </c>
      <c r="B7" s="52">
        <v>10000</v>
      </c>
      <c r="C7" s="52">
        <v>10000</v>
      </c>
      <c r="D7" s="52">
        <v>10000</v>
      </c>
      <c r="E7" s="52">
        <v>10000</v>
      </c>
      <c r="F7" s="52">
        <v>10000</v>
      </c>
      <c r="G7" s="52">
        <v>10000</v>
      </c>
    </row>
    <row r="8" spans="1:7" ht="12.75">
      <c r="A8" t="s">
        <v>16</v>
      </c>
      <c r="B8" s="52">
        <v>0.5211648</v>
      </c>
      <c r="C8" s="52">
        <v>-0.07793389</v>
      </c>
      <c r="D8" s="52">
        <v>-0.5620306</v>
      </c>
      <c r="E8" s="52">
        <v>-2.00085</v>
      </c>
      <c r="F8" s="52">
        <v>-0.08117256</v>
      </c>
      <c r="G8" s="52">
        <v>-0.5705046</v>
      </c>
    </row>
    <row r="9" spans="1:7" ht="12.75">
      <c r="A9" t="s">
        <v>17</v>
      </c>
      <c r="B9" s="52">
        <v>-1.546315</v>
      </c>
      <c r="C9" s="52">
        <v>0.3443811</v>
      </c>
      <c r="D9" s="52">
        <v>-0.359153</v>
      </c>
      <c r="E9" s="52">
        <v>0.5801749</v>
      </c>
      <c r="F9" s="52">
        <v>-0.4838519</v>
      </c>
      <c r="G9" s="52">
        <v>-0.1523992</v>
      </c>
    </row>
    <row r="10" spans="1:7" ht="12.75">
      <c r="A10" t="s">
        <v>18</v>
      </c>
      <c r="B10" s="52">
        <v>0.1924062</v>
      </c>
      <c r="C10" s="52">
        <v>0.3181473</v>
      </c>
      <c r="D10" s="52">
        <v>0.1959921</v>
      </c>
      <c r="E10" s="52">
        <v>0.7331062</v>
      </c>
      <c r="F10" s="52">
        <v>-1.558805</v>
      </c>
      <c r="G10" s="52">
        <v>0.1208809</v>
      </c>
    </row>
    <row r="11" spans="1:7" ht="12.75">
      <c r="A11" t="s">
        <v>19</v>
      </c>
      <c r="B11" s="52">
        <v>1.924621</v>
      </c>
      <c r="C11" s="52">
        <v>-1.188391</v>
      </c>
      <c r="D11" s="52">
        <v>0.2596771</v>
      </c>
      <c r="E11" s="52">
        <v>0.2984442</v>
      </c>
      <c r="F11" s="52">
        <v>12.50127</v>
      </c>
      <c r="G11" s="52">
        <v>1.788727</v>
      </c>
    </row>
    <row r="12" spans="1:7" ht="12.75">
      <c r="A12" t="s">
        <v>20</v>
      </c>
      <c r="B12" s="52">
        <v>-0.4359608</v>
      </c>
      <c r="C12" s="52">
        <v>-0.4116229</v>
      </c>
      <c r="D12" s="52">
        <v>-0.3206016</v>
      </c>
      <c r="E12" s="52">
        <v>-0.2094536</v>
      </c>
      <c r="F12" s="52">
        <v>-0.5270011</v>
      </c>
      <c r="G12" s="52">
        <v>-0.359963</v>
      </c>
    </row>
    <row r="13" spans="1:7" ht="12.75">
      <c r="A13" t="s">
        <v>21</v>
      </c>
      <c r="B13" s="52">
        <v>-0.08070434</v>
      </c>
      <c r="C13" s="52">
        <v>-0.08018064</v>
      </c>
      <c r="D13" s="52">
        <v>-0.104757</v>
      </c>
      <c r="E13" s="52">
        <v>0.1470137</v>
      </c>
      <c r="F13" s="52">
        <v>0.01737961</v>
      </c>
      <c r="G13" s="52">
        <v>-0.01854124</v>
      </c>
    </row>
    <row r="14" spans="1:7" ht="12.75">
      <c r="A14" t="s">
        <v>22</v>
      </c>
      <c r="B14" s="52">
        <v>-0.07669113</v>
      </c>
      <c r="C14" s="52">
        <v>-0.06183515</v>
      </c>
      <c r="D14" s="52">
        <v>-0.08245701</v>
      </c>
      <c r="E14" s="52">
        <v>-0.05455575</v>
      </c>
      <c r="F14" s="52">
        <v>0.2168935</v>
      </c>
      <c r="G14" s="52">
        <v>-0.03015159</v>
      </c>
    </row>
    <row r="15" spans="1:7" ht="12.75">
      <c r="A15" t="s">
        <v>23</v>
      </c>
      <c r="B15" s="52">
        <v>-0.07048023</v>
      </c>
      <c r="C15" s="52">
        <v>0.2197007</v>
      </c>
      <c r="D15" s="52">
        <v>0.2841057</v>
      </c>
      <c r="E15" s="52">
        <v>0.2059891</v>
      </c>
      <c r="F15" s="52">
        <v>-0.1099056</v>
      </c>
      <c r="G15" s="52">
        <v>0.1459978</v>
      </c>
    </row>
    <row r="16" spans="1:7" ht="12.75">
      <c r="A16" t="s">
        <v>24</v>
      </c>
      <c r="B16" s="52">
        <v>-0.04237569</v>
      </c>
      <c r="C16" s="52">
        <v>-0.02611153</v>
      </c>
      <c r="D16" s="52">
        <v>-0.02623721</v>
      </c>
      <c r="E16" s="52">
        <v>-0.02674075</v>
      </c>
      <c r="F16" s="52">
        <v>-0.08421392</v>
      </c>
      <c r="G16" s="52">
        <v>-0.03637597</v>
      </c>
    </row>
    <row r="17" spans="1:7" ht="12.75">
      <c r="A17" t="s">
        <v>25</v>
      </c>
      <c r="B17" s="52">
        <v>-0.04941633</v>
      </c>
      <c r="C17" s="52">
        <v>-0.05518423</v>
      </c>
      <c r="D17" s="52">
        <v>-0.05487441</v>
      </c>
      <c r="E17" s="52">
        <v>-0.04872209</v>
      </c>
      <c r="F17" s="52">
        <v>-0.04432667</v>
      </c>
      <c r="G17" s="52">
        <v>-0.05127484</v>
      </c>
    </row>
    <row r="18" spans="1:7" ht="12.75">
      <c r="A18" t="s">
        <v>26</v>
      </c>
      <c r="B18" s="52">
        <v>0.05093974</v>
      </c>
      <c r="C18" s="52">
        <v>0.04383798</v>
      </c>
      <c r="D18" s="52">
        <v>0.007660862</v>
      </c>
      <c r="E18" s="52">
        <v>0.02291919</v>
      </c>
      <c r="F18" s="52">
        <v>0.00534529</v>
      </c>
      <c r="G18" s="52">
        <v>0.02602171</v>
      </c>
    </row>
    <row r="19" spans="1:7" ht="12.75">
      <c r="A19" t="s">
        <v>27</v>
      </c>
      <c r="B19" s="52">
        <v>-0.2376477</v>
      </c>
      <c r="C19" s="52">
        <v>-0.2250041</v>
      </c>
      <c r="D19" s="52">
        <v>-0.2322803</v>
      </c>
      <c r="E19" s="52">
        <v>-0.2293605</v>
      </c>
      <c r="F19" s="52">
        <v>-0.1646893</v>
      </c>
      <c r="G19" s="52">
        <v>-0.2216195</v>
      </c>
    </row>
    <row r="20" spans="1:7" ht="12.75">
      <c r="A20" t="s">
        <v>28</v>
      </c>
      <c r="B20" s="52">
        <v>-0.007605709</v>
      </c>
      <c r="C20" s="52">
        <v>0.006427393</v>
      </c>
      <c r="D20" s="52">
        <v>0.008205412</v>
      </c>
      <c r="E20" s="52">
        <v>0.0005180179</v>
      </c>
      <c r="F20" s="52">
        <v>-0.01006429</v>
      </c>
      <c r="G20" s="52">
        <v>0.001205999</v>
      </c>
    </row>
    <row r="21" spans="1:7" ht="12.75">
      <c r="A21" t="s">
        <v>29</v>
      </c>
      <c r="B21" s="52">
        <v>-75.39298</v>
      </c>
      <c r="C21" s="52">
        <v>19.10181</v>
      </c>
      <c r="D21" s="52">
        <v>13.53043</v>
      </c>
      <c r="E21" s="52">
        <v>25.2188</v>
      </c>
      <c r="F21" s="52">
        <v>-22.37037</v>
      </c>
      <c r="G21" s="52">
        <v>0.01432678</v>
      </c>
    </row>
    <row r="22" spans="1:7" ht="12.75">
      <c r="A22" t="s">
        <v>30</v>
      </c>
      <c r="B22" s="52">
        <v>81.33692</v>
      </c>
      <c r="C22" s="52">
        <v>53.1061</v>
      </c>
      <c r="D22" s="52">
        <v>22.41484</v>
      </c>
      <c r="E22" s="52">
        <v>-46.16748</v>
      </c>
      <c r="F22" s="52">
        <v>-141.5782</v>
      </c>
      <c r="G22" s="52">
        <v>0</v>
      </c>
    </row>
    <row r="23" spans="1:7" ht="12.75">
      <c r="A23" t="s">
        <v>31</v>
      </c>
      <c r="B23" s="52">
        <v>-0.3547098</v>
      </c>
      <c r="C23" s="52">
        <v>-0.2369752</v>
      </c>
      <c r="D23" s="52">
        <v>-2.677954</v>
      </c>
      <c r="E23" s="52">
        <v>-0.8066726</v>
      </c>
      <c r="F23" s="52">
        <v>6.39944</v>
      </c>
      <c r="G23" s="52">
        <v>-0.09614501</v>
      </c>
    </row>
    <row r="24" spans="1:7" ht="12.75">
      <c r="A24" t="s">
        <v>32</v>
      </c>
      <c r="B24" s="52">
        <v>-1.116463</v>
      </c>
      <c r="C24" s="52">
        <v>4.731328</v>
      </c>
      <c r="D24" s="52">
        <v>3.874021</v>
      </c>
      <c r="E24" s="52">
        <v>6.361862</v>
      </c>
      <c r="F24" s="52">
        <v>4.553297</v>
      </c>
      <c r="G24" s="52">
        <v>4.045486</v>
      </c>
    </row>
    <row r="25" spans="1:7" ht="12.75">
      <c r="A25" t="s">
        <v>33</v>
      </c>
      <c r="B25" s="52">
        <v>-0.01014078</v>
      </c>
      <c r="C25" s="52">
        <v>0.7480574</v>
      </c>
      <c r="D25" s="52">
        <v>-0.2039745</v>
      </c>
      <c r="E25" s="52">
        <v>0.3973464</v>
      </c>
      <c r="F25" s="52">
        <v>-0.9189998</v>
      </c>
      <c r="G25" s="52">
        <v>0.1031385</v>
      </c>
    </row>
    <row r="26" spans="1:7" ht="12.75">
      <c r="A26" t="s">
        <v>34</v>
      </c>
      <c r="B26" s="52">
        <v>1.071854</v>
      </c>
      <c r="C26" s="52">
        <v>0.8758843</v>
      </c>
      <c r="D26" s="52">
        <v>0.6909101</v>
      </c>
      <c r="E26" s="52">
        <v>0.5048327</v>
      </c>
      <c r="F26" s="52">
        <v>0.9308211</v>
      </c>
      <c r="G26" s="52">
        <v>0.7778237</v>
      </c>
    </row>
    <row r="27" spans="1:7" ht="12.75">
      <c r="A27" t="s">
        <v>35</v>
      </c>
      <c r="B27" s="52">
        <v>0.2242657</v>
      </c>
      <c r="C27" s="52">
        <v>-0.5339621</v>
      </c>
      <c r="D27" s="52">
        <v>-0.1794891</v>
      </c>
      <c r="E27" s="52">
        <v>-0.4045151</v>
      </c>
      <c r="F27" s="52">
        <v>0.3494697</v>
      </c>
      <c r="G27" s="52">
        <v>-0.1901483</v>
      </c>
    </row>
    <row r="28" spans="1:7" ht="12.75">
      <c r="A28" t="s">
        <v>36</v>
      </c>
      <c r="B28" s="52">
        <v>-0.5310408</v>
      </c>
      <c r="C28" s="52">
        <v>0.2113433</v>
      </c>
      <c r="D28" s="52">
        <v>0.1598538</v>
      </c>
      <c r="E28" s="52">
        <v>0.3242309</v>
      </c>
      <c r="F28" s="52">
        <v>0.1446549</v>
      </c>
      <c r="G28" s="52">
        <v>0.1095681</v>
      </c>
    </row>
    <row r="29" spans="1:7" ht="12.75">
      <c r="A29" t="s">
        <v>37</v>
      </c>
      <c r="B29" s="52">
        <v>-0.07179684</v>
      </c>
      <c r="C29" s="52">
        <v>-0.009351421</v>
      </c>
      <c r="D29" s="52">
        <v>0.01331258</v>
      </c>
      <c r="E29" s="52">
        <v>0.05345295</v>
      </c>
      <c r="F29" s="52">
        <v>0.01100377</v>
      </c>
      <c r="G29" s="52">
        <v>0.004857375</v>
      </c>
    </row>
    <row r="30" spans="1:7" ht="12.75">
      <c r="A30" t="s">
        <v>38</v>
      </c>
      <c r="B30" s="52">
        <v>0.2291803</v>
      </c>
      <c r="C30" s="52">
        <v>0.2744189</v>
      </c>
      <c r="D30" s="52">
        <v>0.2044142</v>
      </c>
      <c r="E30" s="52">
        <v>0.04244651</v>
      </c>
      <c r="F30" s="52">
        <v>0.2386114</v>
      </c>
      <c r="G30" s="52">
        <v>0.1904489</v>
      </c>
    </row>
    <row r="31" spans="1:7" ht="12.75">
      <c r="A31" t="s">
        <v>39</v>
      </c>
      <c r="B31" s="52">
        <v>-0.06022149</v>
      </c>
      <c r="C31" s="52">
        <v>-0.05938836</v>
      </c>
      <c r="D31" s="52">
        <v>0.005406866</v>
      </c>
      <c r="E31" s="52">
        <v>-0.04535619</v>
      </c>
      <c r="F31" s="52">
        <v>0.01901784</v>
      </c>
      <c r="G31" s="52">
        <v>-0.03012585</v>
      </c>
    </row>
    <row r="32" spans="1:7" ht="12.75">
      <c r="A32" t="s">
        <v>40</v>
      </c>
      <c r="B32" s="52">
        <v>-0.05675542</v>
      </c>
      <c r="C32" s="52">
        <v>0.01457383</v>
      </c>
      <c r="D32" s="52">
        <v>0.029134</v>
      </c>
      <c r="E32" s="52">
        <v>0.04029289</v>
      </c>
      <c r="F32" s="52">
        <v>0.007675552</v>
      </c>
      <c r="G32" s="52">
        <v>0.01300172</v>
      </c>
    </row>
    <row r="33" spans="1:7" ht="12.75">
      <c r="A33" t="s">
        <v>41</v>
      </c>
      <c r="B33" s="52">
        <v>0.1267491</v>
      </c>
      <c r="C33" s="52">
        <v>0.08639972</v>
      </c>
      <c r="D33" s="52">
        <v>0.118671</v>
      </c>
      <c r="E33" s="52">
        <v>0.08948233</v>
      </c>
      <c r="F33" s="52">
        <v>0.08961586</v>
      </c>
      <c r="G33" s="52">
        <v>0.1011827</v>
      </c>
    </row>
    <row r="34" spans="1:7" ht="12.75">
      <c r="A34" t="s">
        <v>42</v>
      </c>
      <c r="B34" s="52">
        <v>-0.00353247</v>
      </c>
      <c r="C34" s="52">
        <v>0.001890873</v>
      </c>
      <c r="D34" s="52">
        <v>-0.0009210484</v>
      </c>
      <c r="E34" s="52">
        <v>0.01106708</v>
      </c>
      <c r="F34" s="52">
        <v>-0.007837853</v>
      </c>
      <c r="G34" s="52">
        <v>0.001351615</v>
      </c>
    </row>
    <row r="35" spans="1:7" ht="12.75">
      <c r="A35" t="s">
        <v>43</v>
      </c>
      <c r="B35" s="52">
        <v>-0.002907646</v>
      </c>
      <c r="C35" s="52">
        <v>0.003490537</v>
      </c>
      <c r="D35" s="52">
        <v>0.0004219333</v>
      </c>
      <c r="E35" s="52">
        <v>0.004099327</v>
      </c>
      <c r="F35" s="52">
        <v>0.007141923</v>
      </c>
      <c r="G35" s="52">
        <v>0.002456108</v>
      </c>
    </row>
    <row r="36" spans="1:6" ht="12.75">
      <c r="A36" t="s">
        <v>44</v>
      </c>
      <c r="B36" s="52">
        <v>21.77124</v>
      </c>
      <c r="C36" s="52">
        <v>21.77734</v>
      </c>
      <c r="D36" s="52">
        <v>21.7926</v>
      </c>
      <c r="E36" s="52">
        <v>21.79565</v>
      </c>
      <c r="F36" s="52">
        <v>21.81091</v>
      </c>
    </row>
    <row r="37" spans="1:6" ht="12.75">
      <c r="A37" t="s">
        <v>45</v>
      </c>
      <c r="B37" s="52">
        <v>-0.05645752</v>
      </c>
      <c r="C37" s="52">
        <v>0.1149495</v>
      </c>
      <c r="D37" s="52">
        <v>0.2024333</v>
      </c>
      <c r="E37" s="52">
        <v>0.2629598</v>
      </c>
      <c r="F37" s="52">
        <v>0.306193</v>
      </c>
    </row>
    <row r="38" spans="1:7" ht="12.75">
      <c r="A38" t="s">
        <v>56</v>
      </c>
      <c r="B38" s="52">
        <v>6.694755E-05</v>
      </c>
      <c r="C38" s="52">
        <v>5.610979E-05</v>
      </c>
      <c r="D38" s="52">
        <v>-0.000151752</v>
      </c>
      <c r="E38" s="52">
        <v>-3.537976E-05</v>
      </c>
      <c r="F38" s="52">
        <v>0.0001644011</v>
      </c>
      <c r="G38" s="52">
        <v>0.0001406151</v>
      </c>
    </row>
    <row r="39" spans="1:7" ht="12.75">
      <c r="A39" t="s">
        <v>57</v>
      </c>
      <c r="B39" s="52">
        <v>0.0001276235</v>
      </c>
      <c r="C39" s="52">
        <v>-3.277105E-05</v>
      </c>
      <c r="D39" s="52">
        <v>-2.266159E-05</v>
      </c>
      <c r="E39" s="52">
        <v>-4.30353E-05</v>
      </c>
      <c r="F39" s="52">
        <v>4.035719E-05</v>
      </c>
      <c r="G39" s="52">
        <v>0.001035001</v>
      </c>
    </row>
    <row r="40" spans="2:7" ht="12.75">
      <c r="B40" t="s">
        <v>46</v>
      </c>
      <c r="C40">
        <v>-0.003777</v>
      </c>
      <c r="D40" t="s">
        <v>47</v>
      </c>
      <c r="E40">
        <v>3.115869</v>
      </c>
      <c r="F40" t="s">
        <v>48</v>
      </c>
      <c r="G40" t="s">
        <v>49</v>
      </c>
    </row>
    <row r="42" ht="12.75">
      <c r="A42" t="s">
        <v>58</v>
      </c>
    </row>
    <row r="43" spans="1:6" ht="12.75">
      <c r="A43" t="s">
        <v>50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51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59</v>
      </c>
      <c r="B50">
        <f>-0.017/(B7*B7+B22*B22)*(B21*B22+B6*B7)</f>
        <v>6.694754352808771E-05</v>
      </c>
      <c r="C50">
        <f>-0.017/(C7*C7+C22*C22)*(C21*C22+C6*C7)</f>
        <v>5.6109786711884644E-05</v>
      </c>
      <c r="D50">
        <f>-0.017/(D7*D7+D22*D22)*(D21*D22+D6*D7)</f>
        <v>-0.000151752029571795</v>
      </c>
      <c r="E50">
        <f>-0.017/(E7*E7+E22*E22)*(E21*E22+E6*E7)</f>
        <v>-3.53797498676144E-05</v>
      </c>
      <c r="F50">
        <f>-0.017/(F7*F7+F22*F22)*(F21*F22+F6*F7)</f>
        <v>0.00016440108416887638</v>
      </c>
      <c r="G50">
        <f>(B50*B$4+C50*C$4+D50*D$4+E50*E$4+F50*F$4)/SUM(B$4:F$4)</f>
        <v>6.639309374046238E-08</v>
      </c>
    </row>
    <row r="51" spans="1:7" ht="12.75">
      <c r="A51" t="s">
        <v>60</v>
      </c>
      <c r="B51">
        <f>-0.017/(B7*B7+B22*B22)*(B21*B7-B6*B22)</f>
        <v>0.00012762353530078592</v>
      </c>
      <c r="C51">
        <f>-0.017/(C7*C7+C22*C22)*(C21*C7-C6*C22)</f>
        <v>-3.277105419441001E-05</v>
      </c>
      <c r="D51">
        <f>-0.017/(D7*D7+D22*D22)*(D21*D7-D6*D22)</f>
        <v>-2.26615812537473E-05</v>
      </c>
      <c r="E51">
        <f>-0.017/(E7*E7+E22*E22)*(E21*E7-E6*E22)</f>
        <v>-4.3035299389441824E-05</v>
      </c>
      <c r="F51">
        <f>-0.017/(F7*F7+F22*F22)*(F21*F7-F6*F22)</f>
        <v>4.0357189957467806E-05</v>
      </c>
      <c r="G51">
        <f>(B51*B$4+C51*C$4+D51*D$4+E51*E$4+F51*F$4)/SUM(B$4:F$4)</f>
        <v>1.7480304968861166E-07</v>
      </c>
    </row>
    <row r="58" ht="12.75">
      <c r="A58" t="s">
        <v>62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64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67</v>
      </c>
      <c r="B62">
        <f>B7+(2/0.017)*(B8*B50-B23*B51)</f>
        <v>10000.009430590802</v>
      </c>
      <c r="C62">
        <f>C7+(2/0.017)*(C8*C50-C23*C51)</f>
        <v>9999.99857190811</v>
      </c>
      <c r="D62">
        <f>D7+(2/0.017)*(D8*D50-D23*D51)</f>
        <v>10000.00289442495</v>
      </c>
      <c r="E62">
        <f>E7+(2/0.017)*(E8*E50-E23*E51)</f>
        <v>10000.004244020667</v>
      </c>
      <c r="F62">
        <f>F7+(2/0.017)*(F8*F50-F23*F51)</f>
        <v>9999.96804608558</v>
      </c>
    </row>
    <row r="63" spans="1:6" ht="12.75">
      <c r="A63" t="s">
        <v>68</v>
      </c>
      <c r="B63">
        <f>B8+(3/0.017)*(B9*B50-B24*B51)</f>
        <v>0.5280409701744505</v>
      </c>
      <c r="C63">
        <f>C8+(3/0.017)*(C9*C50-C24*C51)</f>
        <v>-0.04716205064091758</v>
      </c>
      <c r="D63">
        <f>D8+(3/0.017)*(D9*D50-D24*D51)</f>
        <v>-0.5369199579387608</v>
      </c>
      <c r="E63">
        <f>E8+(3/0.017)*(E9*E50-E24*E51)</f>
        <v>-1.95615737770538</v>
      </c>
      <c r="F63">
        <f>F8+(3/0.017)*(F9*F50-F24*F51)</f>
        <v>-0.12763798039393043</v>
      </c>
    </row>
    <row r="64" spans="1:6" ht="12.75">
      <c r="A64" t="s">
        <v>69</v>
      </c>
      <c r="B64">
        <f>B9+(4/0.017)*(B10*B50-B25*B51)</f>
        <v>-1.5429796294955573</v>
      </c>
      <c r="C64">
        <f>C9+(4/0.017)*(C10*C50-C25*C51)</f>
        <v>0.35434952511573914</v>
      </c>
      <c r="D64">
        <f>D9+(4/0.017)*(D10*D50-D25*D51)</f>
        <v>-0.36723878439070134</v>
      </c>
      <c r="E64">
        <f>E9+(4/0.017)*(E10*E50-E25*E51)</f>
        <v>0.5780955605418635</v>
      </c>
      <c r="F64">
        <f>F9+(4/0.017)*(F10*F50-F25*F51)</f>
        <v>-0.5354238958843272</v>
      </c>
    </row>
    <row r="65" spans="1:6" ht="12.75">
      <c r="A65" t="s">
        <v>70</v>
      </c>
      <c r="B65">
        <f>B10+(5/0.017)*(B11*B50-B26*B51)</f>
        <v>0.19006939157831856</v>
      </c>
      <c r="C65">
        <f>C10+(5/0.017)*(C11*C50-C26*C51)</f>
        <v>0.30697767833029693</v>
      </c>
      <c r="D65">
        <f>D10+(5/0.017)*(D11*D50-D26*D51)</f>
        <v>0.18900697894466667</v>
      </c>
      <c r="E65">
        <f>E10+(5/0.017)*(E11*E50-E26*E51)</f>
        <v>0.7363905368354824</v>
      </c>
      <c r="F65">
        <f>F10+(5/0.017)*(F11*F50-F26*F51)</f>
        <v>-0.9653764654297853</v>
      </c>
    </row>
    <row r="66" spans="1:6" ht="12.75">
      <c r="A66" t="s">
        <v>71</v>
      </c>
      <c r="B66">
        <f>B11+(6/0.017)*(B12*B50-B27*B51)</f>
        <v>1.904218146076972</v>
      </c>
      <c r="C66">
        <f>C11+(6/0.017)*(C12*C50-C27*C51)</f>
        <v>-1.2027184967205606</v>
      </c>
      <c r="D66">
        <f>D11+(6/0.017)*(D12*D50-D27*D51)</f>
        <v>0.27541278352711274</v>
      </c>
      <c r="E66">
        <f>E11+(6/0.017)*(E12*E50-E27*E51)</f>
        <v>0.29491548972028986</v>
      </c>
      <c r="F66">
        <f>F11+(6/0.017)*(F12*F50-F27*F51)</f>
        <v>12.465713588023952</v>
      </c>
    </row>
    <row r="67" spans="1:6" ht="12.75">
      <c r="A67" t="s">
        <v>72</v>
      </c>
      <c r="B67">
        <f>B12+(7/0.017)*(B13*B50-B28*B51)</f>
        <v>-0.410278892424158</v>
      </c>
      <c r="C67">
        <f>C12+(7/0.017)*(C13*C50-C28*C51)</f>
        <v>-0.4106235371233105</v>
      </c>
      <c r="D67">
        <f>D12+(7/0.017)*(D13*D50-D28*D51)</f>
        <v>-0.31256410643088767</v>
      </c>
      <c r="E67">
        <f>E12+(7/0.017)*(E13*E50-E28*E51)</f>
        <v>-0.20584980815071355</v>
      </c>
      <c r="F67">
        <f>F12+(7/0.017)*(F13*F50-F28*F51)</f>
        <v>-0.5282284217563543</v>
      </c>
    </row>
    <row r="68" spans="1:6" ht="12.75">
      <c r="A68" t="s">
        <v>73</v>
      </c>
      <c r="B68">
        <f>B13+(8/0.017)*(B14*B50-B29*B51)</f>
        <v>-0.0788084888092557</v>
      </c>
      <c r="C68">
        <f>C13+(8/0.017)*(C14*C50-C29*C51)</f>
        <v>-0.081957587295145</v>
      </c>
      <c r="D68">
        <f>D13+(8/0.017)*(D14*D50-D29*D51)</f>
        <v>-0.09872655165492292</v>
      </c>
      <c r="E68">
        <f>E13+(8/0.017)*(E14*E50-E29*E51)</f>
        <v>0.149004538821336</v>
      </c>
      <c r="F68">
        <f>F13+(8/0.017)*(F14*F50-F29*F51)</f>
        <v>0.033950643088491245</v>
      </c>
    </row>
    <row r="69" spans="1:6" ht="12.75">
      <c r="A69" t="s">
        <v>74</v>
      </c>
      <c r="B69">
        <f>B14+(9/0.017)*(B15*B50-B30*B51)</f>
        <v>-0.09467380678575317</v>
      </c>
      <c r="C69">
        <f>C14+(9/0.017)*(C15*C50-C30*C51)</f>
        <v>-0.05054790267341769</v>
      </c>
      <c r="D69">
        <f>D14+(9/0.017)*(D15*D50-D30*D51)</f>
        <v>-0.10282944578039777</v>
      </c>
      <c r="E69">
        <f>E14+(9/0.017)*(E15*E50-E30*E51)</f>
        <v>-0.057446944182830154</v>
      </c>
      <c r="F69">
        <f>F14+(9/0.017)*(F15*F50-F30*F51)</f>
        <v>0.2022297018512686</v>
      </c>
    </row>
    <row r="70" spans="1:6" ht="12.75">
      <c r="A70" t="s">
        <v>75</v>
      </c>
      <c r="B70">
        <f>B15+(10/0.017)*(B16*B50-B31*B51)</f>
        <v>-0.06762803523289813</v>
      </c>
      <c r="C70">
        <f>C15+(10/0.017)*(C16*C50-C31*C51)</f>
        <v>0.21769403438641288</v>
      </c>
      <c r="D70">
        <f>D15+(10/0.017)*(D16*D50-D31*D51)</f>
        <v>0.28651986352999326</v>
      </c>
      <c r="E70">
        <f>E15+(10/0.017)*(E16*E50-E31*E51)</f>
        <v>0.20539743166497532</v>
      </c>
      <c r="F70">
        <f>F15+(10/0.017)*(F16*F50-F31*F51)</f>
        <v>-0.11850110960680692</v>
      </c>
    </row>
    <row r="71" spans="1:6" ht="12.75">
      <c r="A71" t="s">
        <v>76</v>
      </c>
      <c r="B71">
        <f>B16+(11/0.017)*(B17*B50-B32*B51)</f>
        <v>-0.03982949706551274</v>
      </c>
      <c r="C71">
        <f>C16+(11/0.017)*(C17*C50-C32*C51)</f>
        <v>-0.027806031860382597</v>
      </c>
      <c r="D71">
        <f>D16+(11/0.017)*(D17*D50-D32*D51)</f>
        <v>-0.020421752260569633</v>
      </c>
      <c r="E71">
        <f>E16+(11/0.017)*(E17*E50-E32*E51)</f>
        <v>-0.024503355214230842</v>
      </c>
      <c r="F71">
        <f>F16+(11/0.017)*(F17*F50-F32*F51)</f>
        <v>-0.08912970114544545</v>
      </c>
    </row>
    <row r="72" spans="1:6" ht="12.75">
      <c r="A72" t="s">
        <v>77</v>
      </c>
      <c r="B72">
        <f>B17+(12/0.017)*(B18*B50-B33*B51)</f>
        <v>-0.05842753784275297</v>
      </c>
      <c r="C72">
        <f>C17+(12/0.017)*(C18*C50-C33*C51)</f>
        <v>-0.05144930086057761</v>
      </c>
      <c r="D72">
        <f>D17+(12/0.017)*(D18*D50-D33*D51)</f>
        <v>-0.05379672448080423</v>
      </c>
      <c r="E72">
        <f>E17+(12/0.017)*(E18*E50-E33*E51)</f>
        <v>-0.046576190951355415</v>
      </c>
      <c r="F72">
        <f>F17+(12/0.017)*(F18*F50-F33*F51)</f>
        <v>-0.04625928610401749</v>
      </c>
    </row>
    <row r="73" spans="1:6" ht="12.75">
      <c r="A73" t="s">
        <v>78</v>
      </c>
      <c r="B73">
        <f>B18+(13/0.017)*(B19*B50-B34*B51)</f>
        <v>0.03911807267090426</v>
      </c>
      <c r="C73">
        <f>C18+(13/0.017)*(C19*C50-C34*C51)</f>
        <v>0.034231005878609194</v>
      </c>
      <c r="D73">
        <f>D18+(13/0.017)*(D19*D50-D34*D51)</f>
        <v>0.034600023708121895</v>
      </c>
      <c r="E73">
        <f>E18+(13/0.017)*(E19*E50-E34*E51)</f>
        <v>0.029488772286400726</v>
      </c>
      <c r="F73">
        <f>F18+(13/0.017)*(F19*F50-F34*F51)</f>
        <v>-0.015117310866602184</v>
      </c>
    </row>
    <row r="74" spans="1:6" ht="12.75">
      <c r="A74" t="s">
        <v>79</v>
      </c>
      <c r="B74">
        <f>B19+(14/0.017)*(B20*B50-B35*B51)</f>
        <v>-0.23776142897728397</v>
      </c>
      <c r="C74">
        <f>C19+(14/0.017)*(C20*C50-C35*C51)</f>
        <v>-0.22461290028320396</v>
      </c>
      <c r="D74">
        <f>D19+(14/0.017)*(D20*D50-D35*D51)</f>
        <v>-0.23329787455776213</v>
      </c>
      <c r="E74">
        <f>E19+(14/0.017)*(E20*E50-E35*E51)</f>
        <v>-0.22923030953563778</v>
      </c>
      <c r="F74">
        <f>F19+(14/0.017)*(F20*F50-F35*F51)</f>
        <v>-0.16628925963693392</v>
      </c>
    </row>
    <row r="75" spans="1:6" ht="12.75">
      <c r="A75" t="s">
        <v>80</v>
      </c>
      <c r="B75" s="52">
        <f>B20</f>
        <v>-0.007605709</v>
      </c>
      <c r="C75" s="52">
        <f>C20</f>
        <v>0.006427393</v>
      </c>
      <c r="D75" s="52">
        <f>D20</f>
        <v>0.008205412</v>
      </c>
      <c r="E75" s="52">
        <f>E20</f>
        <v>0.0005180179</v>
      </c>
      <c r="F75" s="52">
        <f>F20</f>
        <v>-0.01006429</v>
      </c>
    </row>
    <row r="78" ht="12.75">
      <c r="A78" t="s">
        <v>62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81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82</v>
      </c>
      <c r="B82">
        <f>B22+(2/0.017)*(B8*B51+B23*B50)</f>
        <v>81.3419512875853</v>
      </c>
      <c r="C82">
        <f>C22+(2/0.017)*(C8*C51+C23*C50)</f>
        <v>53.10483615856526</v>
      </c>
      <c r="D82">
        <f>D22+(2/0.017)*(D8*D51+D23*D50)</f>
        <v>22.464148406671637</v>
      </c>
      <c r="E82">
        <f>E22+(2/0.017)*(E8*E51+E23*E50)</f>
        <v>-46.153992111341594</v>
      </c>
      <c r="F82">
        <f>F22+(2/0.017)*(F8*F51+F23*F50)</f>
        <v>-141.45481188498232</v>
      </c>
    </row>
    <row r="83" spans="1:6" ht="12.75">
      <c r="A83" t="s">
        <v>83</v>
      </c>
      <c r="B83">
        <f>B23+(3/0.017)*(B9*B51+B24*B50)</f>
        <v>-0.40272579569622957</v>
      </c>
      <c r="C83">
        <f>C23+(3/0.017)*(C9*C51+C24*C50)</f>
        <v>-0.19211848119076402</v>
      </c>
      <c r="D83">
        <f>D23+(3/0.017)*(D9*D51+D24*D50)</f>
        <v>-2.780263101375599</v>
      </c>
      <c r="E83">
        <f>E23+(3/0.017)*(E9*E51+E24*E50)</f>
        <v>-0.8507989094303565</v>
      </c>
      <c r="F83">
        <f>F23+(3/0.017)*(F9*F51+F24*F50)</f>
        <v>6.52809412828882</v>
      </c>
    </row>
    <row r="84" spans="1:6" ht="12.75">
      <c r="A84" t="s">
        <v>84</v>
      </c>
      <c r="B84">
        <f>B24+(4/0.017)*(B10*B51+B25*B50)</f>
        <v>-1.110844962553569</v>
      </c>
      <c r="C84">
        <f>C24+(4/0.017)*(C10*C51+C25*C50)</f>
        <v>4.738750898529916</v>
      </c>
      <c r="D84">
        <f>D24+(4/0.017)*(D10*D51+D25*D50)</f>
        <v>3.880259130225094</v>
      </c>
      <c r="E84">
        <f>E24+(4/0.017)*(E10*E51+E25*E50)</f>
        <v>6.351130832695517</v>
      </c>
      <c r="F84">
        <f>F24+(4/0.017)*(F10*F51+F25*F50)</f>
        <v>4.502945575773499</v>
      </c>
    </row>
    <row r="85" spans="1:6" ht="12.75">
      <c r="A85" t="s">
        <v>85</v>
      </c>
      <c r="B85">
        <f>B25+(5/0.017)*(B11*B51+B26*B50)</f>
        <v>0.08320772836908494</v>
      </c>
      <c r="C85">
        <f>C25+(5/0.017)*(C11*C51+C26*C50)</f>
        <v>0.7739663726830698</v>
      </c>
      <c r="D85">
        <f>D25+(5/0.017)*(D11*D51+D26*D50)</f>
        <v>-0.23654264812589393</v>
      </c>
      <c r="E85">
        <f>E25+(5/0.017)*(E11*E51+E26*E50)</f>
        <v>0.388315667603225</v>
      </c>
      <c r="F85">
        <f>F25+(5/0.017)*(F11*F51+F26*F50)</f>
        <v>-0.7256044687921002</v>
      </c>
    </row>
    <row r="86" spans="1:6" ht="12.75">
      <c r="A86" t="s">
        <v>86</v>
      </c>
      <c r="B86">
        <f>B26+(6/0.017)*(B12*B51+B27*B50)</f>
        <v>1.0575158279402523</v>
      </c>
      <c r="C86">
        <f>C26+(6/0.017)*(C12*C51+C27*C50)</f>
        <v>0.8700709412307047</v>
      </c>
      <c r="D86">
        <f>D26+(6/0.017)*(D12*D51+D27*D50)</f>
        <v>0.7030876909715869</v>
      </c>
      <c r="E86">
        <f>E26+(6/0.017)*(E12*E51+E27*E50)</f>
        <v>0.513065244037601</v>
      </c>
      <c r="F86">
        <f>F26+(6/0.017)*(F12*F51+F27*F50)</f>
        <v>0.9435922461401214</v>
      </c>
    </row>
    <row r="87" spans="1:6" ht="12.75">
      <c r="A87" t="s">
        <v>87</v>
      </c>
      <c r="B87">
        <f>B27+(7/0.017)*(B13*B51+B28*B50)</f>
        <v>0.20538560871725</v>
      </c>
      <c r="C87">
        <f>C27+(7/0.017)*(C13*C51+C28*C50)</f>
        <v>-0.5279972634650953</v>
      </c>
      <c r="D87">
        <f>D27+(7/0.017)*(D13*D51+D28*D50)</f>
        <v>-0.18850023266009147</v>
      </c>
      <c r="E87">
        <f>E27+(7/0.017)*(E13*E51+E28*E50)</f>
        <v>-0.4118436827733181</v>
      </c>
      <c r="F87">
        <f>F27+(7/0.017)*(F13*F51+F28*F50)</f>
        <v>0.359550858958087</v>
      </c>
    </row>
    <row r="88" spans="1:6" ht="12.75">
      <c r="A88" t="s">
        <v>88</v>
      </c>
      <c r="B88">
        <f>B28+(8/0.017)*(B14*B51+B29*B50)</f>
        <v>-0.5379086659801842</v>
      </c>
      <c r="C88">
        <f>C28+(8/0.017)*(C14*C51+C29*C50)</f>
        <v>0.2120499808536501</v>
      </c>
      <c r="D88">
        <f>D28+(8/0.017)*(D14*D51+D29*D50)</f>
        <v>0.15978245656386783</v>
      </c>
      <c r="E88">
        <f>E28+(8/0.017)*(E14*E51+E29*E50)</f>
        <v>0.3244458040159903</v>
      </c>
      <c r="F88">
        <f>F28+(8/0.017)*(F14*F51+F29*F50)</f>
        <v>0.14962536771669882</v>
      </c>
    </row>
    <row r="89" spans="1:6" ht="12.75">
      <c r="A89" t="s">
        <v>89</v>
      </c>
      <c r="B89">
        <f>B29+(9/0.017)*(B15*B51+B30*B50)</f>
        <v>-0.0684360695354377</v>
      </c>
      <c r="C89">
        <f>C29+(9/0.017)*(C15*C51+C30*C50)</f>
        <v>-0.005011429139874019</v>
      </c>
      <c r="D89">
        <f>D29+(9/0.017)*(D15*D51+D30*D50)</f>
        <v>-0.006518419244498712</v>
      </c>
      <c r="E89">
        <f>E29+(9/0.017)*(E15*E51+E30*E50)</f>
        <v>0.047964776737403896</v>
      </c>
      <c r="F89">
        <f>F29+(9/0.017)*(F15*F51+F30*F50)</f>
        <v>0.02942332441801033</v>
      </c>
    </row>
    <row r="90" spans="1:6" ht="12.75">
      <c r="A90" t="s">
        <v>90</v>
      </c>
      <c r="B90">
        <f>B30+(10/0.017)*(B16*B51+B31*B50)</f>
        <v>0.2236274669460521</v>
      </c>
      <c r="C90">
        <f>C30+(10/0.017)*(C16*C51+C31*C50)</f>
        <v>0.2729620965599767</v>
      </c>
      <c r="D90">
        <f>D30+(10/0.017)*(D16*D51+D31*D50)</f>
        <v>0.2042813022218611</v>
      </c>
      <c r="E90">
        <f>E30+(10/0.017)*(E16*E51+E31*E50)</f>
        <v>0.044067384611350714</v>
      </c>
      <c r="F90">
        <f>F30+(10/0.017)*(F16*F51+F31*F50)</f>
        <v>0.23845135079296895</v>
      </c>
    </row>
    <row r="91" spans="1:6" ht="12.75">
      <c r="A91" t="s">
        <v>91</v>
      </c>
      <c r="B91">
        <f>B31+(11/0.017)*(B17*B51+B32*B50)</f>
        <v>-0.06676087526812041</v>
      </c>
      <c r="C91">
        <f>C31+(11/0.017)*(C17*C51+C32*C50)</f>
        <v>-0.057689067133311615</v>
      </c>
      <c r="D91">
        <f>D31+(11/0.017)*(D17*D51+D32*D50)</f>
        <v>0.00335077011680232</v>
      </c>
      <c r="E91">
        <f>E31+(11/0.017)*(E17*E51+E32*E50)</f>
        <v>-0.0449218728844561</v>
      </c>
      <c r="F91">
        <f>F31+(11/0.017)*(F17*F51+F32*F50)</f>
        <v>0.018676820089367566</v>
      </c>
    </row>
    <row r="92" spans="1:6" ht="12.75">
      <c r="A92" t="s">
        <v>92</v>
      </c>
      <c r="B92">
        <f>B32+(12/0.017)*(B18*B51+B33*B50)</f>
        <v>-0.046176607814942025</v>
      </c>
      <c r="C92">
        <f>C32+(12/0.017)*(C18*C51+C33*C50)</f>
        <v>0.016981773324338652</v>
      </c>
      <c r="D92">
        <f>D32+(12/0.017)*(D18*D51+D33*D50)</f>
        <v>0.016299525401410896</v>
      </c>
      <c r="E92">
        <f>E32+(12/0.017)*(E18*E51+E33*E50)</f>
        <v>0.03736192765431659</v>
      </c>
      <c r="F92">
        <f>F32+(12/0.017)*(F18*F51+F33*F50)</f>
        <v>0.01822755112468282</v>
      </c>
    </row>
    <row r="93" spans="1:6" ht="12.75">
      <c r="A93" t="s">
        <v>93</v>
      </c>
      <c r="B93">
        <f>B33+(13/0.017)*(B19*B51+B34*B50)</f>
        <v>0.10337515366768035</v>
      </c>
      <c r="C93">
        <f>C33+(13/0.017)*(C19*C51+C34*C50)</f>
        <v>0.09211950438031284</v>
      </c>
      <c r="D93">
        <f>D33+(13/0.017)*(D19*D51+D34*D50)</f>
        <v>0.1228031722429219</v>
      </c>
      <c r="E93">
        <f>E33+(13/0.017)*(E19*E51+E34*E50)</f>
        <v>0.09673101320145962</v>
      </c>
      <c r="F93">
        <f>F33+(13/0.017)*(F19*F51+F34*F50)</f>
        <v>0.08354795790396219</v>
      </c>
    </row>
    <row r="94" spans="1:6" ht="12.75">
      <c r="A94" t="s">
        <v>94</v>
      </c>
      <c r="B94">
        <f>B34+(14/0.017)*(B20*B51+B35*B50)</f>
        <v>-0.004492151246751521</v>
      </c>
      <c r="C94">
        <f>C34+(14/0.017)*(C20*C51+C35*C50)</f>
        <v>0.0018787019289102577</v>
      </c>
      <c r="D94">
        <f>D34+(14/0.017)*(D20*D51+D35*D50)</f>
        <v>-0.0011269116844284455</v>
      </c>
      <c r="E94">
        <f>E34+(14/0.017)*(E20*E51+E35*E50)</f>
        <v>0.010929281937046113</v>
      </c>
      <c r="F94">
        <f>F34+(14/0.017)*(F20*F51+F35*F50)</f>
        <v>-0.007205404300407632</v>
      </c>
    </row>
    <row r="95" spans="1:6" ht="12.75">
      <c r="A95" t="s">
        <v>95</v>
      </c>
      <c r="B95" s="52">
        <f>B35</f>
        <v>-0.002907646</v>
      </c>
      <c r="C95" s="52">
        <f>C35</f>
        <v>0.003490537</v>
      </c>
      <c r="D95" s="52">
        <f>D35</f>
        <v>0.0004219333</v>
      </c>
      <c r="E95" s="52">
        <f>E35</f>
        <v>0.004099327</v>
      </c>
      <c r="F95" s="52">
        <f>F35</f>
        <v>0.007141923</v>
      </c>
    </row>
    <row r="98" ht="12.75">
      <c r="A98" t="s">
        <v>63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65</v>
      </c>
      <c r="H100" t="s">
        <v>66</v>
      </c>
      <c r="I100" t="s">
        <v>61</v>
      </c>
      <c r="K100" t="s">
        <v>96</v>
      </c>
    </row>
    <row r="101" spans="1:9" ht="12.75">
      <c r="A101" t="s">
        <v>64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67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68</v>
      </c>
      <c r="B103">
        <f>B63*10000/B62</f>
        <v>0.5280404722010884</v>
      </c>
      <c r="C103">
        <f>C63*10000/C62</f>
        <v>-0.04716205737609274</v>
      </c>
      <c r="D103">
        <f>D63*10000/D62</f>
        <v>-0.5369198025313535</v>
      </c>
      <c r="E103">
        <f>E63*10000/E62</f>
        <v>-1.9561565475084983</v>
      </c>
      <c r="F103">
        <f>F63*10000/F62</f>
        <v>-0.12763838824854393</v>
      </c>
      <c r="G103">
        <f>AVERAGE(C103:E103)</f>
        <v>-0.8467461358053149</v>
      </c>
      <c r="H103">
        <f>STDEV(C103:E103)</f>
        <v>0.9914934485065757</v>
      </c>
      <c r="I103">
        <f>(B103*B4+C103*C4+D103*D4+E103*E4+F103*F4)/SUM(B4:F4)</f>
        <v>-0.5514634884022324</v>
      </c>
      <c r="K103">
        <f>(LN(H103)+LN(H123))/2-LN(K114*K115^3)</f>
        <v>-3.7346013421792534</v>
      </c>
    </row>
    <row r="104" spans="1:11" ht="12.75">
      <c r="A104" t="s">
        <v>69</v>
      </c>
      <c r="B104">
        <f>B64*10000/B62</f>
        <v>-1.5429781743759794</v>
      </c>
      <c r="C104">
        <f>C64*10000/C62</f>
        <v>0.35434957572011466</v>
      </c>
      <c r="D104">
        <f>D64*10000/D62</f>
        <v>-0.3672386780962221</v>
      </c>
      <c r="E104">
        <f>E64*10000/E62</f>
        <v>0.578095315197017</v>
      </c>
      <c r="F104">
        <f>F64*10000/F62</f>
        <v>-0.5354256067787289</v>
      </c>
      <c r="G104">
        <f>AVERAGE(C104:E104)</f>
        <v>0.18840207094030315</v>
      </c>
      <c r="H104">
        <f>STDEV(C104:E104)</f>
        <v>0.49403240832552636</v>
      </c>
      <c r="I104">
        <f>(B104*B4+C104*C4+D104*D4+E104*E4+F104*F4)/SUM(B4:F4)</f>
        <v>-0.15885659783131986</v>
      </c>
      <c r="K104">
        <f>(LN(H104)+LN(H124))/2-LN(K114*K115^4)</f>
        <v>-3.5264635051626625</v>
      </c>
    </row>
    <row r="105" spans="1:11" ht="12.75">
      <c r="A105" t="s">
        <v>70</v>
      </c>
      <c r="B105">
        <f>B65*10000/B62</f>
        <v>0.190069212331822</v>
      </c>
      <c r="C105">
        <f>C65*10000/C62</f>
        <v>0.30697772216953645</v>
      </c>
      <c r="D105">
        <f>D65*10000/D62</f>
        <v>0.18900692423803095</v>
      </c>
      <c r="E105">
        <f>E65*10000/E62</f>
        <v>0.7363902243099493</v>
      </c>
      <c r="F105">
        <f>F65*10000/F62</f>
        <v>-0.9653795501953383</v>
      </c>
      <c r="G105">
        <f>AVERAGE(C105:E105)</f>
        <v>0.41079162357250554</v>
      </c>
      <c r="H105">
        <f>STDEV(C105:E105)</f>
        <v>0.28808004771727075</v>
      </c>
      <c r="I105">
        <f>(B105*B4+C105*C4+D105*D4+E105*E4+F105*F4)/SUM(B4:F4)</f>
        <v>0.19581168602889146</v>
      </c>
      <c r="K105">
        <f>(LN(H105)+LN(H125))/2-LN(K114*K115^5)</f>
        <v>-3.6549031340313594</v>
      </c>
    </row>
    <row r="106" spans="1:11" ht="12.75">
      <c r="A106" t="s">
        <v>71</v>
      </c>
      <c r="B106">
        <f>B66*10000/B62</f>
        <v>1.9042163502884522</v>
      </c>
      <c r="C106">
        <f>C66*10000/C62</f>
        <v>-1.2027186684798383</v>
      </c>
      <c r="D106">
        <f>D66*10000/D62</f>
        <v>0.2754127038109726</v>
      </c>
      <c r="E106">
        <f>E66*10000/E62</f>
        <v>0.29491536455759965</v>
      </c>
      <c r="F106">
        <f>F66*10000/F62</f>
        <v>12.465753420985752</v>
      </c>
      <c r="G106">
        <f>AVERAGE(C106:E106)</f>
        <v>-0.21079686670375533</v>
      </c>
      <c r="H106">
        <f>STDEV(C106:E106)</f>
        <v>0.8590848235611444</v>
      </c>
      <c r="I106">
        <f>(B106*B4+C106*C4+D106*D4+E106*E4+F106*F4)/SUM(B4:F4)</f>
        <v>1.780607100108449</v>
      </c>
      <c r="K106">
        <f>(LN(H106)+LN(H126))/2-LN(K114*K115^6)</f>
        <v>-3.0417838123195624</v>
      </c>
    </row>
    <row r="107" spans="1:11" ht="12.75">
      <c r="A107" t="s">
        <v>72</v>
      </c>
      <c r="B107">
        <f>B67*10000/B62</f>
        <v>-0.4102785055072879</v>
      </c>
      <c r="C107">
        <f>C67*10000/C62</f>
        <v>-0.41062359576413315</v>
      </c>
      <c r="D107">
        <f>D67*10000/D62</f>
        <v>-0.31256401596157907</v>
      </c>
      <c r="E107">
        <f>E67*10000/E62</f>
        <v>-0.2058497207876666</v>
      </c>
      <c r="F107">
        <f>F67*10000/F62</f>
        <v>-0.5282301096583262</v>
      </c>
      <c r="G107">
        <f>AVERAGE(C107:E107)</f>
        <v>-0.3096791108377929</v>
      </c>
      <c r="H107">
        <f>STDEV(C107:E107)</f>
        <v>0.10241741539601219</v>
      </c>
      <c r="I107">
        <f>(B107*B4+C107*C4+D107*D4+E107*E4+F107*F4)/SUM(B4:F4)</f>
        <v>-0.35335892175456857</v>
      </c>
      <c r="K107">
        <f>(LN(H107)+LN(H127))/2-LN(K114*K115^7)</f>
        <v>-3.5311946544329493</v>
      </c>
    </row>
    <row r="108" spans="1:9" ht="12.75">
      <c r="A108" t="s">
        <v>73</v>
      </c>
      <c r="B108">
        <f>B68*10000/B62</f>
        <v>-0.07880841448826481</v>
      </c>
      <c r="C108">
        <f>C68*10000/C62</f>
        <v>-0.08195759899944324</v>
      </c>
      <c r="D108">
        <f>D68*10000/D62</f>
        <v>-0.09872652307927175</v>
      </c>
      <c r="E108">
        <f>E68*10000/E62</f>
        <v>0.1490044755835286</v>
      </c>
      <c r="F108">
        <f>F68*10000/F62</f>
        <v>0.033950751574432274</v>
      </c>
      <c r="G108">
        <f>AVERAGE(C108:E108)</f>
        <v>-0.010559882165062123</v>
      </c>
      <c r="H108">
        <f>STDEV(C108:E108)</f>
        <v>0.13844091664493177</v>
      </c>
      <c r="I108">
        <f>(B108*B4+C108*C4+D108*D4+E108*E4+F108*F4)/SUM(B4:F4)</f>
        <v>-0.014568858389367886</v>
      </c>
    </row>
    <row r="109" spans="1:9" ht="12.75">
      <c r="A109" t="s">
        <v>74</v>
      </c>
      <c r="B109">
        <f>B69*10000/B62</f>
        <v>-0.09467371750284423</v>
      </c>
      <c r="C109">
        <f>C69*10000/C62</f>
        <v>-0.0505479098921237</v>
      </c>
      <c r="D109">
        <f>D69*10000/D62</f>
        <v>-0.10282941601719503</v>
      </c>
      <c r="E109">
        <f>E69*10000/E62</f>
        <v>-0.05744691980223866</v>
      </c>
      <c r="F109">
        <f>F69*10000/F62</f>
        <v>0.2022303480563921</v>
      </c>
      <c r="G109">
        <f>AVERAGE(C109:E109)</f>
        <v>-0.07027474857051913</v>
      </c>
      <c r="H109">
        <f>STDEV(C109:E109)</f>
        <v>0.02840341289101914</v>
      </c>
      <c r="I109">
        <f>(B109*B4+C109*C4+D109*D4+E109*E4+F109*F4)/SUM(B4:F4)</f>
        <v>-0.03758297903596008</v>
      </c>
    </row>
    <row r="110" spans="1:11" ht="12.75">
      <c r="A110" t="s">
        <v>75</v>
      </c>
      <c r="B110">
        <f>B70*10000/B62</f>
        <v>-0.06762797145572558</v>
      </c>
      <c r="C110">
        <f>C70*10000/C62</f>
        <v>0.21769406547512582</v>
      </c>
      <c r="D110">
        <f>D70*10000/D62</f>
        <v>0.2865197805989931</v>
      </c>
      <c r="E110">
        <f>E70*10000/E62</f>
        <v>0.20539734449391783</v>
      </c>
      <c r="F110">
        <f>F70*10000/F62</f>
        <v>-0.1185014882654484</v>
      </c>
      <c r="G110">
        <f>AVERAGE(C110:E110)</f>
        <v>0.2365370635226789</v>
      </c>
      <c r="H110">
        <f>STDEV(C110:E110)</f>
        <v>0.04372077699984964</v>
      </c>
      <c r="I110">
        <f>(B110*B4+C110*C4+D110*D4+E110*E4+F110*F4)/SUM(B4:F4)</f>
        <v>0.14522226733143645</v>
      </c>
      <c r="K110">
        <f>EXP(AVERAGE(K103:K107))</f>
        <v>0.030264214936485737</v>
      </c>
    </row>
    <row r="111" spans="1:9" ht="12.75">
      <c r="A111" t="s">
        <v>76</v>
      </c>
      <c r="B111">
        <f>B71*10000/B62</f>
        <v>-0.03982945950397929</v>
      </c>
      <c r="C111">
        <f>C71*10000/C62</f>
        <v>-0.02780603583134002</v>
      </c>
      <c r="D111">
        <f>D71*10000/D62</f>
        <v>-0.02042174634964842</v>
      </c>
      <c r="E111">
        <f>E71*10000/E62</f>
        <v>-0.02450334481496066</v>
      </c>
      <c r="F111">
        <f>F71*10000/F62</f>
        <v>-0.08912998595063978</v>
      </c>
      <c r="G111">
        <f>AVERAGE(C111:E111)</f>
        <v>-0.024243708998649704</v>
      </c>
      <c r="H111">
        <f>STDEV(C111:E111)</f>
        <v>0.003698985111512175</v>
      </c>
      <c r="I111">
        <f>(B111*B4+C111*C4+D111*D4+E111*E4+F111*F4)/SUM(B4:F4)</f>
        <v>-0.035130557646644196</v>
      </c>
    </row>
    <row r="112" spans="1:9" ht="12.75">
      <c r="A112" t="s">
        <v>77</v>
      </c>
      <c r="B112">
        <f>B72*10000/B62</f>
        <v>-0.05842748274218484</v>
      </c>
      <c r="C112">
        <f>C72*10000/C62</f>
        <v>-0.05144930820801159</v>
      </c>
      <c r="D112">
        <f>D72*10000/D62</f>
        <v>-0.053796708909750586</v>
      </c>
      <c r="E112">
        <f>E72*10000/E62</f>
        <v>-0.046576171184332105</v>
      </c>
      <c r="F112">
        <f>F72*10000/F62</f>
        <v>-0.04625943392101675</v>
      </c>
      <c r="G112">
        <f>AVERAGE(C112:E112)</f>
        <v>-0.050607396100698095</v>
      </c>
      <c r="H112">
        <f>STDEV(C112:E112)</f>
        <v>0.00368315805503626</v>
      </c>
      <c r="I112">
        <f>(B112*B4+C112*C4+D112*D4+E112*E4+F112*F4)/SUM(B4:F4)</f>
        <v>-0.051163932107953065</v>
      </c>
    </row>
    <row r="113" spans="1:9" ht="12.75">
      <c r="A113" t="s">
        <v>78</v>
      </c>
      <c r="B113">
        <f>B73*10000/B62</f>
        <v>0.039118035780285415</v>
      </c>
      <c r="C113">
        <f>C73*10000/C62</f>
        <v>0.034231010767112074</v>
      </c>
      <c r="D113">
        <f>D73*10000/D62</f>
        <v>0.0346000136934076</v>
      </c>
      <c r="E113">
        <f>E73*10000/E62</f>
        <v>0.029488759771310137</v>
      </c>
      <c r="F113">
        <f>F73*10000/F62</f>
        <v>-0.01511735917248231</v>
      </c>
      <c r="G113">
        <f>AVERAGE(C113:E113)</f>
        <v>0.03277326141060993</v>
      </c>
      <c r="H113">
        <f>STDEV(C113:E113)</f>
        <v>0.0028504392738359446</v>
      </c>
      <c r="I113">
        <f>(B113*B4+C113*C4+D113*D4+E113*E4+F113*F4)/SUM(B4:F4)</f>
        <v>0.027328134183514416</v>
      </c>
    </row>
    <row r="114" spans="1:11" ht="12.75">
      <c r="A114" t="s">
        <v>79</v>
      </c>
      <c r="B114">
        <f>B74*10000/B62</f>
        <v>-0.2377612047544209</v>
      </c>
      <c r="C114">
        <f>C74*10000/C62</f>
        <v>-0.22461293235999466</v>
      </c>
      <c r="D114">
        <f>D74*10000/D62</f>
        <v>-0.2332978070314628</v>
      </c>
      <c r="E114">
        <f>E74*10000/E62</f>
        <v>-0.22923021224986195</v>
      </c>
      <c r="F114">
        <f>F74*10000/F62</f>
        <v>-0.16628979099790897</v>
      </c>
      <c r="G114">
        <f>AVERAGE(C114:E114)</f>
        <v>-0.2290469838804398</v>
      </c>
      <c r="H114">
        <f>STDEV(C114:E114)</f>
        <v>0.004345335601688316</v>
      </c>
      <c r="I114">
        <f>(B114*B4+C114*C4+D114*D4+E114*E4+F114*F4)/SUM(B4:F4)</f>
        <v>-0.22196710482908563</v>
      </c>
      <c r="J114" t="s">
        <v>97</v>
      </c>
      <c r="K114">
        <v>285</v>
      </c>
    </row>
    <row r="115" spans="1:11" ht="12.75">
      <c r="A115" t="s">
        <v>80</v>
      </c>
      <c r="B115">
        <f>B75*10000/B62</f>
        <v>-0.00760570182737383</v>
      </c>
      <c r="C115">
        <f>C75*10000/C62</f>
        <v>0.006427393917890912</v>
      </c>
      <c r="D115">
        <f>D75*10000/D62</f>
        <v>0.008205409625005766</v>
      </c>
      <c r="E115">
        <f>E75*10000/E62</f>
        <v>0.0005180176801522261</v>
      </c>
      <c r="F115">
        <f>F75*10000/F62</f>
        <v>-0.010064322159448897</v>
      </c>
      <c r="G115">
        <f>AVERAGE(C115:E115)</f>
        <v>0.005050273741016301</v>
      </c>
      <c r="H115">
        <f>STDEV(C115:E115)</f>
        <v>0.0040244681281650305</v>
      </c>
      <c r="I115">
        <f>(B115*B4+C115*C4+D115*D4+E115*E4+F115*F4)/SUM(B4:F4)</f>
        <v>0.0012061531317659922</v>
      </c>
      <c r="J115" t="s">
        <v>98</v>
      </c>
      <c r="K115">
        <v>0.5536</v>
      </c>
    </row>
    <row r="118" ht="12.75">
      <c r="A118" t="s">
        <v>63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65</v>
      </c>
      <c r="H120" t="s">
        <v>66</v>
      </c>
      <c r="I120" t="s">
        <v>61</v>
      </c>
    </row>
    <row r="121" spans="1:9" ht="12.75">
      <c r="A121" t="s">
        <v>81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82</v>
      </c>
      <c r="B122">
        <f>B82*10000/B62</f>
        <v>81.34187457739188</v>
      </c>
      <c r="C122">
        <f>C82*10000/C62</f>
        <v>53.10484374242492</v>
      </c>
      <c r="D122">
        <f>D82*10000/D62</f>
        <v>22.464141904594356</v>
      </c>
      <c r="E122">
        <f>E82*10000/E62</f>
        <v>-46.15397252350027</v>
      </c>
      <c r="F122">
        <f>F82*10000/F62</f>
        <v>-141.45526388992198</v>
      </c>
      <c r="G122">
        <f>AVERAGE(C122:E122)</f>
        <v>9.805004374506334</v>
      </c>
      <c r="H122">
        <f>STDEV(C122:E122)</f>
        <v>50.82586422169756</v>
      </c>
      <c r="I122">
        <f>(B122*B4+C122*C4+D122*D4+E122*E4+F122*F4)/SUM(B4:F4)</f>
        <v>0.0904052550503694</v>
      </c>
    </row>
    <row r="123" spans="1:9" ht="12.75">
      <c r="A123" t="s">
        <v>83</v>
      </c>
      <c r="B123">
        <f>B83*10000/B62</f>
        <v>-0.40272541590236927</v>
      </c>
      <c r="C123">
        <f>C83*10000/C62</f>
        <v>-0.19211850862705243</v>
      </c>
      <c r="D123">
        <f>D83*10000/D62</f>
        <v>-2.780262296649543</v>
      </c>
      <c r="E123">
        <f>E83*10000/E62</f>
        <v>-0.8507985483496942</v>
      </c>
      <c r="F123">
        <f>F83*10000/F62</f>
        <v>6.528114988171586</v>
      </c>
      <c r="G123">
        <f>AVERAGE(C123:E123)</f>
        <v>-1.27439311787543</v>
      </c>
      <c r="H123">
        <f>STDEV(C123:E123)</f>
        <v>1.3450636923092607</v>
      </c>
      <c r="I123">
        <f>(B123*B4+C123*C4+D123*D4+E123*E4+F123*F4)/SUM(B4:F4)</f>
        <v>-0.11040654764919837</v>
      </c>
    </row>
    <row r="124" spans="1:9" ht="12.75">
      <c r="A124" t="s">
        <v>84</v>
      </c>
      <c r="B124">
        <f>B84*10000/B62</f>
        <v>-1.1108439149621283</v>
      </c>
      <c r="C124">
        <f>C84*10000/C62</f>
        <v>4.738751575267185</v>
      </c>
      <c r="D124">
        <f>D84*10000/D62</f>
        <v>3.8802580071135355</v>
      </c>
      <c r="E124">
        <f>E84*10000/E62</f>
        <v>6.3511281372636095</v>
      </c>
      <c r="F124">
        <f>F84*10000/F62</f>
        <v>4.5029599644932325</v>
      </c>
      <c r="G124">
        <f>AVERAGE(C124:E124)</f>
        <v>4.99004590654811</v>
      </c>
      <c r="H124">
        <f>STDEV(C124:E124)</f>
        <v>1.2544566276748703</v>
      </c>
      <c r="I124">
        <f>(B124*B4+C124*C4+D124*D4+E124*E4+F124*F4)/SUM(B4:F4)</f>
        <v>4.040374443164979</v>
      </c>
    </row>
    <row r="125" spans="1:9" ht="12.75">
      <c r="A125" t="s">
        <v>85</v>
      </c>
      <c r="B125">
        <f>B85*10000/B62</f>
        <v>0.08320764989935515</v>
      </c>
      <c r="C125">
        <f>C85*10000/C62</f>
        <v>0.7739664832125955</v>
      </c>
      <c r="D125">
        <f>D85*10000/D62</f>
        <v>-0.23654257966041953</v>
      </c>
      <c r="E125">
        <f>E85*10000/E62</f>
        <v>0.38831550280132304</v>
      </c>
      <c r="F125">
        <f>F85*10000/F62</f>
        <v>-0.7256067873898189</v>
      </c>
      <c r="G125">
        <f>AVERAGE(C125:E125)</f>
        <v>0.308579802117833</v>
      </c>
      <c r="H125">
        <f>STDEV(C125:E125)</f>
        <v>0.5099514467179598</v>
      </c>
      <c r="I125">
        <f>(B125*B4+C125*C4+D125*D4+E125*E4+F125*F4)/SUM(B4:F4)</f>
        <v>0.13860160011212033</v>
      </c>
    </row>
    <row r="126" spans="1:9" ht="12.75">
      <c r="A126" t="s">
        <v>86</v>
      </c>
      <c r="B126">
        <f>B86*10000/B62</f>
        <v>1.057514830641289</v>
      </c>
      <c r="C126">
        <f>C86*10000/C62</f>
        <v>0.8700710654848479</v>
      </c>
      <c r="D126">
        <f>D86*10000/D62</f>
        <v>0.7030874874681903</v>
      </c>
      <c r="E126">
        <f>E86*10000/E62</f>
        <v>0.5130650262917436</v>
      </c>
      <c r="F126">
        <f>F86*10000/F62</f>
        <v>0.9435952612963442</v>
      </c>
      <c r="G126">
        <f>AVERAGE(C126:E126)</f>
        <v>0.6954078597482606</v>
      </c>
      <c r="H126">
        <f>STDEV(C126:E126)</f>
        <v>0.1786268751238865</v>
      </c>
      <c r="I126">
        <f>(B126*B4+C126*C4+D126*D4+E126*E4+F126*F4)/SUM(B4:F4)</f>
        <v>0.780982470378239</v>
      </c>
    </row>
    <row r="127" spans="1:9" ht="12.75">
      <c r="A127" t="s">
        <v>87</v>
      </c>
      <c r="B127">
        <f>B87*10000/B62</f>
        <v>0.2053854150266694</v>
      </c>
      <c r="C127">
        <f>C87*10000/C62</f>
        <v>-0.5279973388679671</v>
      </c>
      <c r="D127">
        <f>D87*10000/D62</f>
        <v>-0.18850017810012962</v>
      </c>
      <c r="E127">
        <f>E87*10000/E62</f>
        <v>-0.4118435079860822</v>
      </c>
      <c r="F127">
        <f>F87*10000/F62</f>
        <v>0.3595520078674959</v>
      </c>
      <c r="G127">
        <f>AVERAGE(C127:E127)</f>
        <v>-0.3761136749847263</v>
      </c>
      <c r="H127">
        <f>STDEV(C127:E127)</f>
        <v>0.172545780206542</v>
      </c>
      <c r="I127">
        <f>(B127*B4+C127*C4+D127*D4+E127*E4+F127*F4)/SUM(B4:F4)</f>
        <v>-0.19404655962677225</v>
      </c>
    </row>
    <row r="128" spans="1:9" ht="12.75">
      <c r="A128" t="s">
        <v>88</v>
      </c>
      <c r="B128">
        <f>B88*10000/B62</f>
        <v>-0.5379081587010108</v>
      </c>
      <c r="C128">
        <f>C88*10000/C62</f>
        <v>0.2120500111363402</v>
      </c>
      <c r="D128">
        <f>D88*10000/D62</f>
        <v>0.15978241031604834</v>
      </c>
      <c r="E128">
        <f>E88*10000/E62</f>
        <v>0.32444566632057903</v>
      </c>
      <c r="F128">
        <f>F88*10000/F62</f>
        <v>0.1496258458298461</v>
      </c>
      <c r="G128">
        <f>AVERAGE(C128:E128)</f>
        <v>0.2320926959243225</v>
      </c>
      <c r="H128">
        <f>STDEV(C128:E128)</f>
        <v>0.08414142190167832</v>
      </c>
      <c r="I128">
        <f>(B128*B4+C128*C4+D128*D4+E128*E4+F128*F4)/SUM(B4:F4)</f>
        <v>0.1094476917483801</v>
      </c>
    </row>
    <row r="129" spans="1:9" ht="12.75">
      <c r="A129" t="s">
        <v>89</v>
      </c>
      <c r="B129">
        <f>B89*10000/B62</f>
        <v>-0.06843600499624176</v>
      </c>
      <c r="C129">
        <f>C89*10000/C62</f>
        <v>-0.005011429855552253</v>
      </c>
      <c r="D129">
        <f>D89*10000/D62</f>
        <v>-0.006518417357791729</v>
      </c>
      <c r="E129">
        <f>E89*10000/E62</f>
        <v>0.04796475638106216</v>
      </c>
      <c r="F129">
        <f>F89*10000/F62</f>
        <v>0.029423418437349795</v>
      </c>
      <c r="G129">
        <f>AVERAGE(C129:E129)</f>
        <v>0.012144969722572724</v>
      </c>
      <c r="H129">
        <f>STDEV(C129:E129)</f>
        <v>0.031029995005280774</v>
      </c>
      <c r="I129">
        <f>(B129*B4+C129*C4+D129*D4+E129*E4+F129*F4)/SUM(B4:F4)</f>
        <v>0.00274827101369198</v>
      </c>
    </row>
    <row r="130" spans="1:9" ht="12.75">
      <c r="A130" t="s">
        <v>90</v>
      </c>
      <c r="B130">
        <f>B90*10000/B62</f>
        <v>0.22362725605233766</v>
      </c>
      <c r="C130">
        <f>C90*10000/C62</f>
        <v>0.2729621355414779</v>
      </c>
      <c r="D130">
        <f>D90*10000/D62</f>
        <v>0.20428124309418844</v>
      </c>
      <c r="E130">
        <f>E90*10000/E62</f>
        <v>0.044067365909069546</v>
      </c>
      <c r="F130">
        <f>F90*10000/F62</f>
        <v>0.23845211274080935</v>
      </c>
      <c r="G130">
        <f>AVERAGE(C130:E130)</f>
        <v>0.17377024818157863</v>
      </c>
      <c r="H130">
        <f>STDEV(C130:E130)</f>
        <v>0.1174580542116474</v>
      </c>
      <c r="I130">
        <f>(B130*B4+C130*C4+D130*D4+E130*E4+F130*F4)/SUM(B4:F4)</f>
        <v>0.18963694484305585</v>
      </c>
    </row>
    <row r="131" spans="1:9" ht="12.75">
      <c r="A131" t="s">
        <v>91</v>
      </c>
      <c r="B131">
        <f>B91*10000/B62</f>
        <v>-0.06676081230873016</v>
      </c>
      <c r="C131">
        <f>C91*10000/C62</f>
        <v>-0.05768907537184168</v>
      </c>
      <c r="D131">
        <f>D91*10000/D62</f>
        <v>0.0033507691469473375</v>
      </c>
      <c r="E131">
        <f>E91*10000/E62</f>
        <v>-0.0449218538195285</v>
      </c>
      <c r="F131">
        <f>F91*10000/F62</f>
        <v>0.018676879769309346</v>
      </c>
      <c r="G131">
        <f>AVERAGE(C131:E131)</f>
        <v>-0.033086720014807613</v>
      </c>
      <c r="H131">
        <f>STDEV(C131:E131)</f>
        <v>0.03219500658256215</v>
      </c>
      <c r="I131">
        <f>(B131*B4+C131*C4+D131*D4+E131*E4+F131*F4)/SUM(B4:F4)</f>
        <v>-0.03109927204714316</v>
      </c>
    </row>
    <row r="132" spans="1:9" ht="12.75">
      <c r="A132" t="s">
        <v>92</v>
      </c>
      <c r="B132">
        <f>B92*10000/B62</f>
        <v>-0.0461765642677138</v>
      </c>
      <c r="C132">
        <f>C92*10000/C62</f>
        <v>0.016981775749492275</v>
      </c>
      <c r="D132">
        <f>D92*10000/D62</f>
        <v>0.01629952068363696</v>
      </c>
      <c r="E132">
        <f>E92*10000/E62</f>
        <v>0.037361911797844004</v>
      </c>
      <c r="F132">
        <f>F92*10000/F62</f>
        <v>0.01822760936902981</v>
      </c>
      <c r="G132">
        <f>AVERAGE(C132:E132)</f>
        <v>0.02354773607699108</v>
      </c>
      <c r="H132">
        <f>STDEV(C132:E132)</f>
        <v>0.01196828960748666</v>
      </c>
      <c r="I132">
        <f>(B132*B4+C132*C4+D132*D4+E132*E4+F132*F4)/SUM(B4:F4)</f>
        <v>0.012725733422347577</v>
      </c>
    </row>
    <row r="133" spans="1:9" ht="12.75">
      <c r="A133" t="s">
        <v>93</v>
      </c>
      <c r="B133">
        <f>B93*10000/B62</f>
        <v>0.10337505617889495</v>
      </c>
      <c r="C133">
        <f>C93*10000/C62</f>
        <v>0.09211951753582642</v>
      </c>
      <c r="D133">
        <f>D93*10000/D62</f>
        <v>0.12280313669847563</v>
      </c>
      <c r="E133">
        <f>E93*10000/E62</f>
        <v>0.09673097214863513</v>
      </c>
      <c r="F133">
        <f>F93*10000/F62</f>
        <v>0.08354822487324494</v>
      </c>
      <c r="G133">
        <f>AVERAGE(C133:E133)</f>
        <v>0.10388454212764574</v>
      </c>
      <c r="H133">
        <f>STDEV(C133:E133)</f>
        <v>0.01654543120662238</v>
      </c>
      <c r="I133">
        <f>(B133*B4+C133*C4+D133*D4+E133*E4+F133*F4)/SUM(B4:F4)</f>
        <v>0.10110293644615792</v>
      </c>
    </row>
    <row r="134" spans="1:9" ht="12.75">
      <c r="A134" t="s">
        <v>94</v>
      </c>
      <c r="B134">
        <f>B94*10000/B62</f>
        <v>-0.0044921470103914925</v>
      </c>
      <c r="C134">
        <f>C94*10000/C62</f>
        <v>0.0018787021972061948</v>
      </c>
      <c r="D134">
        <f>D94*10000/D62</f>
        <v>-0.0011269113582524103</v>
      </c>
      <c r="E134">
        <f>E94*10000/E62</f>
        <v>0.01092927729863824</v>
      </c>
      <c r="F134">
        <f>F94*10000/F62</f>
        <v>-0.007205427324568441</v>
      </c>
      <c r="G134">
        <f>AVERAGE(C134:E134)</f>
        <v>0.003893689379197341</v>
      </c>
      <c r="H134">
        <f>STDEV(C134:E134)</f>
        <v>0.0062755917043993675</v>
      </c>
      <c r="I134">
        <f>(B134*B4+C134*C4+D134*D4+E134*E4+F134*F4)/SUM(B4:F4)</f>
        <v>0.0012013417726306206</v>
      </c>
    </row>
    <row r="135" spans="1:9" ht="12.75">
      <c r="A135" t="s">
        <v>95</v>
      </c>
      <c r="B135">
        <f>B95*10000/B62</f>
        <v>-0.0029076432579206233</v>
      </c>
      <c r="C135">
        <f>C95*10000/C62</f>
        <v>0.0034905374984808297</v>
      </c>
      <c r="D135">
        <f>D95*10000/D62</f>
        <v>0.00042193317787460826</v>
      </c>
      <c r="E135">
        <f>E95*10000/E62</f>
        <v>0.004099325260237887</v>
      </c>
      <c r="F135">
        <f>F95*10000/F62</f>
        <v>0.007141945821312556</v>
      </c>
      <c r="G135">
        <f>AVERAGE(C135:E135)</f>
        <v>0.0026705986455311088</v>
      </c>
      <c r="H135">
        <f>STDEV(C135:E135)</f>
        <v>0.0019710474179454453</v>
      </c>
      <c r="I135">
        <f>(B135*B4+C135*C4+D135*D4+E135*E4+F135*F4)/SUM(B4:F4)</f>
        <v>0.0024562400951928464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2005-03-30T10:22:47Z</cp:lastPrinted>
  <dcterms:created xsi:type="dcterms:W3CDTF">2005-03-30T10:22:47Z</dcterms:created>
  <dcterms:modified xsi:type="dcterms:W3CDTF">2005-03-31T11:18:36Z</dcterms:modified>
  <cp:category/>
  <cp:version/>
  <cp:contentType/>
  <cp:contentStatus/>
</cp:coreProperties>
</file>