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<sst xmlns="http://schemas.openxmlformats.org/spreadsheetml/2006/main" count="206" uniqueCount="99">
  <si>
    <t xml:space="preserve"> Thu 31/03/2005       14:32:55</t>
  </si>
  <si>
    <t>LISSNER</t>
  </si>
  <si>
    <t>HCMQAP532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</si>
  <si>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</si>
  <si>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</si>
  <si>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</si>
  <si>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</si>
  <si>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</si>
  <si>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</si>
  <si>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</si>
  <si>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</si>
  <si>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</si>
  <si>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</si>
  <si>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</si>
  <si>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</si>
  <si>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</si>
  <si>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</si>
  <si>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</si>
  <si>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</si>
  <si>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b6!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</si>
  <si>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</si>
  <si>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</si>
  <si>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</si>
  <si>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</si>
  <si>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</si>
  <si>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</si>
  <si>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</si>
  <si>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</si>
  <si>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</si>
  <si>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</si>
  <si>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</si>
  <si>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</si>
  <si>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</si>
  <si>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</si>
  <si>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</si>
  <si>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</si>
  <si>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</si>
  <si>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</si>
  <si>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</si>
  <si>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</si>
  <si>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</si>
  <si>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</si>
  <si>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</si>
  <si>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</si>
  <si>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</si>
  <si>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</si>
  <si>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</si>
  <si>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</si>
  <si>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</si>
  <si>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55.337683*</t>
  </si>
  <si>
    <t>Number of measurement</t>
  </si>
  <si>
    <t>Mean real current (A)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</si>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</sst>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2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72" fontId="2" fillId="0" borderId="14" xfId="0" applyNumberFormat="1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72" fontId="1" fillId="0" borderId="5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2" fontId="1" fillId="0" borderId="18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72" fontId="2" fillId="0" borderId="18" xfId="0" applyNumberFormat="1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72" fontId="1" fillId="0" borderId="25" xfId="0" applyNumberFormat="1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2" fillId="2" borderId="5" xfId="0" applyNumberFormat="1" applyFont="1" applyFill="1" applyBorder="1" applyAlignment="1">
      <alignment horizontal="left"/>
    </xf>
    <xf numFmtId="172" fontId="2" fillId="2" borderId="6" xfId="0" applyNumberFormat="1" applyFont="1" applyFill="1" applyBorder="1" applyAlignment="1">
      <alignment horizontal="left"/>
    </xf>
    <xf numFmtId="172" fontId="2" fillId="2" borderId="14" xfId="0" applyNumberFormat="1" applyFont="1" applyFill="1" applyBorder="1" applyAlignment="1">
      <alignment horizontal="left"/>
    </xf>
    <xf numFmtId="173" fontId="3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9996059"/>
        <c:axId val="42228660"/>
      </c:lineChart>
      <c:catAx>
        <c:axId val="299960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228660"/>
        <c:crosses val="autoZero"/>
        <c:auto val="1"/>
        <c:lblOffset val="100"/>
        <c:noMultiLvlLbl val="0"/>
      </c:catAx>
      <c:valAx>
        <c:axId val="42228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99605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8" t="s">
        <v>5</v>
      </c>
      <c r="B3" s="8" t="s">
        <v>6</v>
      </c>
      <c r="C3" s="9" t="s">
        <v>7</v>
      </c>
      <c r="D3" s="9" t="s">
        <v>8</v>
      </c>
      <c r="E3" s="9" t="s">
        <v>9</v>
      </c>
      <c r="F3" s="22" t="s">
        <v>10</v>
      </c>
      <c r="G3" s="32" t="s">
        <v>11</v>
      </c>
    </row>
    <row r="4" spans="1:7" ht="12">
      <c r="A4" s="19" t="s">
        <v>12</v>
      </c>
      <c r="B4" s="10">
        <v>-0.002269</v>
      </c>
      <c r="C4" s="11">
        <v>-0.003778</v>
      </c>
      <c r="D4" s="11">
        <v>-0.003773</v>
      </c>
      <c r="E4" s="11">
        <v>-0.003777</v>
      </c>
      <c r="F4" s="23">
        <v>-0.002091</v>
      </c>
      <c r="G4" s="33">
        <v>-0.011765</v>
      </c>
    </row>
    <row r="5" spans="1:7" ht="12.75" thickBot="1">
      <c r="A5" s="43" t="s">
        <v>13</v>
      </c>
      <c r="B5" s="44">
        <v>4.891421</v>
      </c>
      <c r="C5" s="45">
        <v>2.411452</v>
      </c>
      <c r="D5" s="45">
        <v>-0.570892</v>
      </c>
      <c r="E5" s="45">
        <v>-2.231943</v>
      </c>
      <c r="F5" s="46">
        <v>-4.609447</v>
      </c>
      <c r="G5" s="47">
        <v>9.550194</v>
      </c>
    </row>
    <row r="6" spans="1:7" ht="12.75" thickTop="1">
      <c r="A6" s="6" t="s">
        <v>14</v>
      </c>
      <c r="B6" s="38">
        <v>26.34184</v>
      </c>
      <c r="C6" s="39">
        <v>-28.48505</v>
      </c>
      <c r="D6" s="39">
        <v>58.82817</v>
      </c>
      <c r="E6" s="39">
        <v>-30.40265</v>
      </c>
      <c r="F6" s="40">
        <v>-28.3321</v>
      </c>
      <c r="G6" s="41">
        <v>0.002919171</v>
      </c>
    </row>
    <row r="7" spans="1:7" ht="12">
      <c r="A7" s="19" t="s">
        <v>15</v>
      </c>
      <c r="B7" s="29">
        <v>10000</v>
      </c>
      <c r="C7" s="13">
        <v>10000</v>
      </c>
      <c r="D7" s="13">
        <v>10000</v>
      </c>
      <c r="E7" s="13">
        <v>10000</v>
      </c>
      <c r="F7" s="25">
        <v>10000</v>
      </c>
      <c r="G7" s="35">
        <v>10000</v>
      </c>
    </row>
    <row r="8" spans="1:7" ht="12">
      <c r="A8" s="19" t="s">
        <v>16</v>
      </c>
      <c r="B8" s="28">
        <v>-0.1401491</v>
      </c>
      <c r="C8" s="12">
        <v>-3.826825</v>
      </c>
      <c r="D8" s="12">
        <v>-0.09415881</v>
      </c>
      <c r="E8" s="12">
        <v>1.505018</v>
      </c>
      <c r="F8" s="24">
        <v>-3.609275</v>
      </c>
      <c r="G8" s="34">
        <v>-1.083393</v>
      </c>
    </row>
    <row r="9" spans="1:7" ht="12">
      <c r="A9" s="19" t="s">
        <v>17</v>
      </c>
      <c r="B9" s="28">
        <v>-0.07548287</v>
      </c>
      <c r="C9" s="12">
        <v>0.2604757</v>
      </c>
      <c r="D9" s="12">
        <v>0.06904276</v>
      </c>
      <c r="E9" s="12">
        <v>-0.02838026</v>
      </c>
      <c r="F9" s="24">
        <v>-2.269513</v>
      </c>
      <c r="G9" s="34">
        <v>-0.2409552</v>
      </c>
    </row>
    <row r="10" spans="1:7" ht="12">
      <c r="A10" s="19" t="s">
        <v>18</v>
      </c>
      <c r="B10" s="28">
        <v>-0.06086827</v>
      </c>
      <c r="C10" s="12">
        <v>1.807168</v>
      </c>
      <c r="D10" s="12">
        <v>0.2411597</v>
      </c>
      <c r="E10" s="12">
        <v>-0.2001192</v>
      </c>
      <c r="F10" s="24">
        <v>-1.344738</v>
      </c>
      <c r="G10" s="34">
        <v>0.2569914</v>
      </c>
    </row>
    <row r="11" spans="1:7" ht="12">
      <c r="A11" s="20" t="s">
        <v>19</v>
      </c>
      <c r="B11" s="48">
        <v>0.7471078</v>
      </c>
      <c r="C11" s="49">
        <v>-1.432679</v>
      </c>
      <c r="D11" s="49">
        <v>-0.3497195</v>
      </c>
      <c r="E11" s="49">
        <v>-0.8717983</v>
      </c>
      <c r="F11" s="50">
        <v>13.08716</v>
      </c>
      <c r="G11" s="36">
        <v>1.21363</v>
      </c>
    </row>
    <row r="12" spans="1:7" ht="12">
      <c r="A12" s="19" t="s">
        <v>20</v>
      </c>
      <c r="B12" s="28">
        <v>0.01983469</v>
      </c>
      <c r="C12" s="12">
        <v>-0.09169062</v>
      </c>
      <c r="D12" s="12">
        <v>-0.5173419</v>
      </c>
      <c r="E12" s="12">
        <v>-0.3183307</v>
      </c>
      <c r="F12" s="24">
        <v>-0.6124653</v>
      </c>
      <c r="G12" s="34">
        <v>-0.3019096</v>
      </c>
    </row>
    <row r="13" spans="1:7" ht="12">
      <c r="A13" s="19" t="s">
        <v>21</v>
      </c>
      <c r="B13" s="28">
        <v>-0.056202</v>
      </c>
      <c r="C13" s="12">
        <v>-0.178697</v>
      </c>
      <c r="D13" s="12">
        <v>-0.2450553</v>
      </c>
      <c r="E13" s="12">
        <v>-0.06695772</v>
      </c>
      <c r="F13" s="24">
        <v>-0.4698663</v>
      </c>
      <c r="G13" s="34">
        <v>-0.1888567</v>
      </c>
    </row>
    <row r="14" spans="1:7" ht="12">
      <c r="A14" s="19" t="s">
        <v>22</v>
      </c>
      <c r="B14" s="28">
        <v>0.06702635</v>
      </c>
      <c r="C14" s="12">
        <v>0.02628115</v>
      </c>
      <c r="D14" s="12">
        <v>-0.003658089</v>
      </c>
      <c r="E14" s="12">
        <v>-0.03608278</v>
      </c>
      <c r="F14" s="24">
        <v>-0.02996199</v>
      </c>
      <c r="G14" s="34">
        <v>0.00246421</v>
      </c>
    </row>
    <row r="15" spans="1:7" ht="12">
      <c r="A15" s="20" t="s">
        <v>23</v>
      </c>
      <c r="B15" s="30">
        <v>-0.107967</v>
      </c>
      <c r="C15" s="14">
        <v>0.1033628</v>
      </c>
      <c r="D15" s="14">
        <v>0.1266636</v>
      </c>
      <c r="E15" s="14">
        <v>0.05443308</v>
      </c>
      <c r="F15" s="26">
        <v>-0.135051</v>
      </c>
      <c r="G15" s="36">
        <v>0.0348398</v>
      </c>
    </row>
    <row r="16" spans="1:7" ht="12">
      <c r="A16" s="19" t="s">
        <v>24</v>
      </c>
      <c r="B16" s="28">
        <v>-0.01767436</v>
      </c>
      <c r="C16" s="12">
        <v>-0.02702257</v>
      </c>
      <c r="D16" s="12">
        <v>-0.06113807</v>
      </c>
      <c r="E16" s="12">
        <v>-0.009074068</v>
      </c>
      <c r="F16" s="24">
        <v>-0.06262897</v>
      </c>
      <c r="G16" s="34">
        <v>-0.03430122</v>
      </c>
    </row>
    <row r="17" spans="1:7" ht="12">
      <c r="A17" s="19" t="s">
        <v>25</v>
      </c>
      <c r="B17" s="28">
        <v>-0.0366408</v>
      </c>
      <c r="C17" s="12">
        <v>-0.05170619</v>
      </c>
      <c r="D17" s="12">
        <v>-0.04190993</v>
      </c>
      <c r="E17" s="12">
        <v>-0.04710117</v>
      </c>
      <c r="F17" s="24">
        <v>-0.03428518</v>
      </c>
      <c r="G17" s="34">
        <v>-0.04374062</v>
      </c>
    </row>
    <row r="18" spans="1:7" ht="12">
      <c r="A18" s="19" t="s">
        <v>26</v>
      </c>
      <c r="B18" s="28">
        <v>0.02362882</v>
      </c>
      <c r="C18" s="12">
        <v>0.03859913</v>
      </c>
      <c r="D18" s="12">
        <v>0.02352281</v>
      </c>
      <c r="E18" s="12">
        <v>0.04415764</v>
      </c>
      <c r="F18" s="24">
        <v>-0.007243459</v>
      </c>
      <c r="G18" s="34">
        <v>0.02803372</v>
      </c>
    </row>
    <row r="19" spans="1:7" ht="12">
      <c r="A19" s="20" t="s">
        <v>27</v>
      </c>
      <c r="B19" s="30">
        <v>-0.2398054</v>
      </c>
      <c r="C19" s="14">
        <v>-0.2169744</v>
      </c>
      <c r="D19" s="14">
        <v>-0.226009</v>
      </c>
      <c r="E19" s="14">
        <v>-0.2235027</v>
      </c>
      <c r="F19" s="26">
        <v>-0.1718209</v>
      </c>
      <c r="G19" s="36">
        <v>-0.2180018</v>
      </c>
    </row>
    <row r="20" spans="1:7" ht="12.75" thickBot="1">
      <c r="A20" s="43" t="s">
        <v>28</v>
      </c>
      <c r="B20" s="44">
        <v>-0.01727345</v>
      </c>
      <c r="C20" s="45">
        <v>0.003009067</v>
      </c>
      <c r="D20" s="45">
        <v>-0.002162763</v>
      </c>
      <c r="E20" s="45">
        <v>-0.001169498</v>
      </c>
      <c r="F20" s="46">
        <v>-0.007533145</v>
      </c>
      <c r="G20" s="47">
        <v>-0.003579582</v>
      </c>
    </row>
    <row r="21" spans="1:7" ht="12.75" thickTop="1">
      <c r="A21" s="6" t="s">
        <v>29</v>
      </c>
      <c r="B21" s="38">
        <v>-82.95197</v>
      </c>
      <c r="C21" s="39">
        <v>10.26869</v>
      </c>
      <c r="D21" s="39">
        <v>12.55762</v>
      </c>
      <c r="E21" s="39">
        <v>16.04038</v>
      </c>
      <c r="F21" s="40">
        <v>19.91109</v>
      </c>
      <c r="G21" s="42">
        <v>0.01060147</v>
      </c>
    </row>
    <row r="22" spans="1:7" ht="12">
      <c r="A22" s="19" t="s">
        <v>30</v>
      </c>
      <c r="B22" s="28">
        <v>97.83155</v>
      </c>
      <c r="C22" s="12">
        <v>48.22942</v>
      </c>
      <c r="D22" s="12">
        <v>-11.41785</v>
      </c>
      <c r="E22" s="12">
        <v>-44.63917</v>
      </c>
      <c r="F22" s="24">
        <v>-92.19154</v>
      </c>
      <c r="G22" s="35">
        <v>0</v>
      </c>
    </row>
    <row r="23" spans="1:7" ht="12">
      <c r="A23" s="19" t="s">
        <v>31</v>
      </c>
      <c r="B23" s="28">
        <v>-0.9652748</v>
      </c>
      <c r="C23" s="12">
        <v>-0.9319308</v>
      </c>
      <c r="D23" s="12">
        <v>1.58868</v>
      </c>
      <c r="E23" s="12">
        <v>1.801932</v>
      </c>
      <c r="F23" s="24">
        <v>2.136689</v>
      </c>
      <c r="G23" s="34">
        <v>0.7366137</v>
      </c>
    </row>
    <row r="24" spans="1:7" ht="12">
      <c r="A24" s="19" t="s">
        <v>32</v>
      </c>
      <c r="B24" s="28">
        <v>-1.084263</v>
      </c>
      <c r="C24" s="12">
        <v>4.327036</v>
      </c>
      <c r="D24" s="12">
        <v>1.856305</v>
      </c>
      <c r="E24" s="12">
        <v>4.275247</v>
      </c>
      <c r="F24" s="24">
        <v>-3.241832</v>
      </c>
      <c r="G24" s="34">
        <v>1.928703</v>
      </c>
    </row>
    <row r="25" spans="1:7" ht="12">
      <c r="A25" s="19" t="s">
        <v>33</v>
      </c>
      <c r="B25" s="28">
        <v>-0.2068044</v>
      </c>
      <c r="C25" s="12">
        <v>0.01726325</v>
      </c>
      <c r="D25" s="12">
        <v>0.5276398</v>
      </c>
      <c r="E25" s="12">
        <v>0.4802595</v>
      </c>
      <c r="F25" s="24">
        <v>-1.845155</v>
      </c>
      <c r="G25" s="34">
        <v>-0.02921386</v>
      </c>
    </row>
    <row r="26" spans="1:7" ht="12">
      <c r="A26" s="20" t="s">
        <v>34</v>
      </c>
      <c r="B26" s="30">
        <v>-0.09069804</v>
      </c>
      <c r="C26" s="14">
        <v>0.4219494</v>
      </c>
      <c r="D26" s="14">
        <v>0.3912006</v>
      </c>
      <c r="E26" s="14">
        <v>0.2236712</v>
      </c>
      <c r="F26" s="26">
        <v>1.365529</v>
      </c>
      <c r="G26" s="36">
        <v>0.4184651</v>
      </c>
    </row>
    <row r="27" spans="1:7" ht="12">
      <c r="A27" s="19" t="s">
        <v>35</v>
      </c>
      <c r="B27" s="28">
        <v>0.03050074</v>
      </c>
      <c r="C27" s="12">
        <v>0.1237625</v>
      </c>
      <c r="D27" s="12">
        <v>0.1227772</v>
      </c>
      <c r="E27" s="12">
        <v>0.2089495</v>
      </c>
      <c r="F27" s="24">
        <v>0.7079013</v>
      </c>
      <c r="G27" s="34">
        <v>0.2084091</v>
      </c>
    </row>
    <row r="28" spans="1:7" ht="12">
      <c r="A28" s="19" t="s">
        <v>36</v>
      </c>
      <c r="B28" s="28">
        <v>0.007264502</v>
      </c>
      <c r="C28" s="12">
        <v>0.4453125</v>
      </c>
      <c r="D28" s="12">
        <v>0.4835856</v>
      </c>
      <c r="E28" s="12">
        <v>0.4410476</v>
      </c>
      <c r="F28" s="24">
        <v>-0.6048002</v>
      </c>
      <c r="G28" s="34">
        <v>0.2501461</v>
      </c>
    </row>
    <row r="29" spans="1:7" ht="12">
      <c r="A29" s="19" t="s">
        <v>37</v>
      </c>
      <c r="B29" s="28">
        <v>0.106608</v>
      </c>
      <c r="C29" s="12">
        <v>0.05092515</v>
      </c>
      <c r="D29" s="12">
        <v>-0.07702373</v>
      </c>
      <c r="E29" s="12">
        <v>-0.01479433</v>
      </c>
      <c r="F29" s="24">
        <v>0.07496189</v>
      </c>
      <c r="G29" s="34">
        <v>0.0155912</v>
      </c>
    </row>
    <row r="30" spans="1:7" ht="12">
      <c r="A30" s="20" t="s">
        <v>38</v>
      </c>
      <c r="B30" s="30">
        <v>0.1254611</v>
      </c>
      <c r="C30" s="14">
        <v>0.09067356</v>
      </c>
      <c r="D30" s="14">
        <v>-0.02393696</v>
      </c>
      <c r="E30" s="14">
        <v>-0.01264805</v>
      </c>
      <c r="F30" s="26">
        <v>0.210035</v>
      </c>
      <c r="G30" s="36">
        <v>0.05918114</v>
      </c>
    </row>
    <row r="31" spans="1:7" ht="12">
      <c r="A31" s="19" t="s">
        <v>39</v>
      </c>
      <c r="B31" s="28">
        <v>-0.02427517</v>
      </c>
      <c r="C31" s="12">
        <v>0.02949304</v>
      </c>
      <c r="D31" s="12">
        <v>-0.01481812</v>
      </c>
      <c r="E31" s="12">
        <v>-0.03713216</v>
      </c>
      <c r="F31" s="24">
        <v>0.02120654</v>
      </c>
      <c r="G31" s="34">
        <v>-0.006083811</v>
      </c>
    </row>
    <row r="32" spans="1:7" ht="12">
      <c r="A32" s="19" t="s">
        <v>40</v>
      </c>
      <c r="B32" s="28">
        <v>-0.001148618</v>
      </c>
      <c r="C32" s="12">
        <v>0.04608097</v>
      </c>
      <c r="D32" s="12">
        <v>0.08297862</v>
      </c>
      <c r="E32" s="12">
        <v>0.04872606</v>
      </c>
      <c r="F32" s="24">
        <v>-0.06721946</v>
      </c>
      <c r="G32" s="34">
        <v>0.0336566</v>
      </c>
    </row>
    <row r="33" spans="1:7" ht="12">
      <c r="A33" s="19" t="s">
        <v>41</v>
      </c>
      <c r="B33" s="28">
        <v>0.1511353</v>
      </c>
      <c r="C33" s="12">
        <v>0.1143663</v>
      </c>
      <c r="D33" s="12">
        <v>0.1284259</v>
      </c>
      <c r="E33" s="12">
        <v>0.1205185</v>
      </c>
      <c r="F33" s="24">
        <v>0.09831434</v>
      </c>
      <c r="G33" s="34">
        <v>0.1224073</v>
      </c>
    </row>
    <row r="34" spans="1:7" ht="12">
      <c r="A34" s="20" t="s">
        <v>42</v>
      </c>
      <c r="B34" s="30">
        <v>-0.003248275</v>
      </c>
      <c r="C34" s="14">
        <v>-0.007104159</v>
      </c>
      <c r="D34" s="14">
        <v>-0.01021389</v>
      </c>
      <c r="E34" s="14">
        <v>-0.0004667823</v>
      </c>
      <c r="F34" s="26">
        <v>-0.02173655</v>
      </c>
      <c r="G34" s="36">
        <v>-0.007649541</v>
      </c>
    </row>
    <row r="35" spans="1:7" ht="12.75" thickBot="1">
      <c r="A35" s="21" t="s">
        <v>43</v>
      </c>
      <c r="B35" s="31">
        <v>-0.001730853</v>
      </c>
      <c r="C35" s="15">
        <v>-0.0004405058</v>
      </c>
      <c r="D35" s="15">
        <v>-0.008693236</v>
      </c>
      <c r="E35" s="15">
        <v>0.002486741</v>
      </c>
      <c r="F35" s="27">
        <v>0.003560652</v>
      </c>
      <c r="G35" s="37">
        <v>-0.00137397</v>
      </c>
    </row>
    <row r="36" spans="1:7" ht="12">
      <c r="A36" s="4" t="s">
        <v>44</v>
      </c>
      <c r="B36" s="3">
        <v>21.51794</v>
      </c>
      <c r="C36" s="3">
        <v>21.51794</v>
      </c>
      <c r="D36" s="3">
        <v>21.53015</v>
      </c>
      <c r="E36" s="3">
        <v>21.5332</v>
      </c>
      <c r="F36" s="3">
        <v>21.54846</v>
      </c>
      <c r="G36" s="3"/>
    </row>
    <row r="37" spans="1:6" ht="12">
      <c r="A37" s="4" t="s">
        <v>45</v>
      </c>
      <c r="B37" s="2">
        <v>-0.2487183</v>
      </c>
      <c r="C37" s="2">
        <v>-0.1597087</v>
      </c>
      <c r="D37" s="2">
        <v>-0.1083374</v>
      </c>
      <c r="E37" s="2">
        <v>-0.06357829</v>
      </c>
      <c r="F37" s="2">
        <v>-0.02034505</v>
      </c>
    </row>
    <row r="38" spans="1:7" ht="12">
      <c r="A38" s="4" t="s">
        <v>54</v>
      </c>
      <c r="B38" s="2">
        <v>-4.339737E-05</v>
      </c>
      <c r="C38" s="2">
        <v>4.833926E-05</v>
      </c>
      <c r="D38" s="2">
        <v>-9.998338E-05</v>
      </c>
      <c r="E38" s="2">
        <v>5.180521E-05</v>
      </c>
      <c r="F38" s="2">
        <v>4.847251E-05</v>
      </c>
      <c r="G38" s="2">
        <v>0.0002666147</v>
      </c>
    </row>
    <row r="39" spans="1:7" ht="12.75" thickBot="1">
      <c r="A39" s="4" t="s">
        <v>55</v>
      </c>
      <c r="B39" s="2">
        <v>0.0001414429</v>
      </c>
      <c r="C39" s="2">
        <v>-1.768991E-05</v>
      </c>
      <c r="D39" s="2">
        <v>-2.146212E-05</v>
      </c>
      <c r="E39" s="2">
        <v>-2.703739E-05</v>
      </c>
      <c r="F39" s="2">
        <v>-3.340198E-05</v>
      </c>
      <c r="G39" s="2">
        <v>0.001028359</v>
      </c>
    </row>
    <row r="40" spans="2:7" ht="12.75" thickBot="1">
      <c r="B40" s="7" t="s">
        <v>46</v>
      </c>
      <c r="C40" s="17">
        <v>-0.003776</v>
      </c>
      <c r="D40" s="16" t="s">
        <v>47</v>
      </c>
      <c r="E40" s="17">
        <v>3.115705</v>
      </c>
      <c r="F40" s="16" t="s">
        <v>48</v>
      </c>
      <c r="G40" s="51" t="s">
        <v>49</v>
      </c>
    </row>
    <row r="41" spans="1:6" ht="12">
      <c r="A41" s="5" t="s">
        <v>52</v>
      </c>
      <c r="F41" s="1" t="s">
        <v>53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0.002269</v>
      </c>
      <c r="C4">
        <v>0.003778</v>
      </c>
      <c r="D4">
        <v>0.003773</v>
      </c>
      <c r="E4">
        <v>0.003777</v>
      </c>
      <c r="F4">
        <v>0.002091</v>
      </c>
      <c r="G4">
        <v>0.011765</v>
      </c>
    </row>
    <row r="5" spans="1:7" ht="12.75">
      <c r="A5" t="s">
        <v>13</v>
      </c>
      <c r="B5">
        <v>4.891421</v>
      </c>
      <c r="C5">
        <v>2.411452</v>
      </c>
      <c r="D5">
        <v>-0.570892</v>
      </c>
      <c r="E5">
        <v>-2.231943</v>
      </c>
      <c r="F5">
        <v>-4.609447</v>
      </c>
      <c r="G5">
        <v>9.550194</v>
      </c>
    </row>
    <row r="6" spans="1:7" ht="12.75">
      <c r="A6" t="s">
        <v>14</v>
      </c>
      <c r="B6" s="52">
        <v>26.34184</v>
      </c>
      <c r="C6" s="52">
        <v>-28.48505</v>
      </c>
      <c r="D6" s="52">
        <v>58.82817</v>
      </c>
      <c r="E6" s="52">
        <v>-30.40265</v>
      </c>
      <c r="F6" s="52">
        <v>-28.3321</v>
      </c>
      <c r="G6" s="52">
        <v>0.002919171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-0.1401491</v>
      </c>
      <c r="C8" s="52">
        <v>-3.826825</v>
      </c>
      <c r="D8" s="52">
        <v>-0.09415881</v>
      </c>
      <c r="E8" s="52">
        <v>1.505018</v>
      </c>
      <c r="F8" s="52">
        <v>-3.609275</v>
      </c>
      <c r="G8" s="52">
        <v>-1.083393</v>
      </c>
    </row>
    <row r="9" spans="1:7" ht="12.75">
      <c r="A9" t="s">
        <v>17</v>
      </c>
      <c r="B9" s="52">
        <v>-0.07548287</v>
      </c>
      <c r="C9" s="52">
        <v>0.2604757</v>
      </c>
      <c r="D9" s="52">
        <v>0.06904276</v>
      </c>
      <c r="E9" s="52">
        <v>-0.02838026</v>
      </c>
      <c r="F9" s="52">
        <v>-2.269513</v>
      </c>
      <c r="G9" s="52">
        <v>-0.2409552</v>
      </c>
    </row>
    <row r="10" spans="1:7" ht="12.75">
      <c r="A10" t="s">
        <v>18</v>
      </c>
      <c r="B10" s="52">
        <v>-0.06086827</v>
      </c>
      <c r="C10" s="52">
        <v>1.807168</v>
      </c>
      <c r="D10" s="52">
        <v>0.2411597</v>
      </c>
      <c r="E10" s="52">
        <v>-0.2001192</v>
      </c>
      <c r="F10" s="52">
        <v>-1.344738</v>
      </c>
      <c r="G10" s="52">
        <v>0.2569914</v>
      </c>
    </row>
    <row r="11" spans="1:7" ht="12.75">
      <c r="A11" t="s">
        <v>19</v>
      </c>
      <c r="B11" s="52">
        <v>0.7471078</v>
      </c>
      <c r="C11" s="52">
        <v>-1.432679</v>
      </c>
      <c r="D11" s="52">
        <v>-0.3497195</v>
      </c>
      <c r="E11" s="52">
        <v>-0.8717983</v>
      </c>
      <c r="F11" s="52">
        <v>13.08716</v>
      </c>
      <c r="G11" s="52">
        <v>1.21363</v>
      </c>
    </row>
    <row r="12" spans="1:7" ht="12.75">
      <c r="A12" t="s">
        <v>20</v>
      </c>
      <c r="B12" s="52">
        <v>0.01983469</v>
      </c>
      <c r="C12" s="52">
        <v>-0.09169062</v>
      </c>
      <c r="D12" s="52">
        <v>-0.5173419</v>
      </c>
      <c r="E12" s="52">
        <v>-0.3183307</v>
      </c>
      <c r="F12" s="52">
        <v>-0.6124653</v>
      </c>
      <c r="G12" s="52">
        <v>-0.3019096</v>
      </c>
    </row>
    <row r="13" spans="1:7" ht="12.75">
      <c r="A13" t="s">
        <v>21</v>
      </c>
      <c r="B13" s="52">
        <v>-0.056202</v>
      </c>
      <c r="C13" s="52">
        <v>-0.178697</v>
      </c>
      <c r="D13" s="52">
        <v>-0.2450553</v>
      </c>
      <c r="E13" s="52">
        <v>-0.06695772</v>
      </c>
      <c r="F13" s="52">
        <v>-0.4698663</v>
      </c>
      <c r="G13" s="52">
        <v>-0.1888567</v>
      </c>
    </row>
    <row r="14" spans="1:7" ht="12.75">
      <c r="A14" t="s">
        <v>22</v>
      </c>
      <c r="B14" s="52">
        <v>0.06702635</v>
      </c>
      <c r="C14" s="52">
        <v>0.02628115</v>
      </c>
      <c r="D14" s="52">
        <v>-0.003658089</v>
      </c>
      <c r="E14" s="52">
        <v>-0.03608278</v>
      </c>
      <c r="F14" s="52">
        <v>-0.02996199</v>
      </c>
      <c r="G14" s="52">
        <v>0.00246421</v>
      </c>
    </row>
    <row r="15" spans="1:7" ht="12.75">
      <c r="A15" t="s">
        <v>23</v>
      </c>
      <c r="B15" s="52">
        <v>-0.107967</v>
      </c>
      <c r="C15" s="52">
        <v>0.1033628</v>
      </c>
      <c r="D15" s="52">
        <v>0.1266636</v>
      </c>
      <c r="E15" s="52">
        <v>0.05443308</v>
      </c>
      <c r="F15" s="52">
        <v>-0.135051</v>
      </c>
      <c r="G15" s="52">
        <v>0.0348398</v>
      </c>
    </row>
    <row r="16" spans="1:7" ht="12.75">
      <c r="A16" t="s">
        <v>24</v>
      </c>
      <c r="B16" s="52">
        <v>-0.01767436</v>
      </c>
      <c r="C16" s="52">
        <v>-0.02702257</v>
      </c>
      <c r="D16" s="52">
        <v>-0.06113807</v>
      </c>
      <c r="E16" s="52">
        <v>-0.009074068</v>
      </c>
      <c r="F16" s="52">
        <v>-0.06262897</v>
      </c>
      <c r="G16" s="52">
        <v>-0.03430122</v>
      </c>
    </row>
    <row r="17" spans="1:7" ht="12.75">
      <c r="A17" t="s">
        <v>25</v>
      </c>
      <c r="B17" s="52">
        <v>-0.0366408</v>
      </c>
      <c r="C17" s="52">
        <v>-0.05170619</v>
      </c>
      <c r="D17" s="52">
        <v>-0.04190993</v>
      </c>
      <c r="E17" s="52">
        <v>-0.04710117</v>
      </c>
      <c r="F17" s="52">
        <v>-0.03428518</v>
      </c>
      <c r="G17" s="52">
        <v>-0.04374062</v>
      </c>
    </row>
    <row r="18" spans="1:7" ht="12.75">
      <c r="A18" t="s">
        <v>26</v>
      </c>
      <c r="B18" s="52">
        <v>0.02362882</v>
      </c>
      <c r="C18" s="52">
        <v>0.03859913</v>
      </c>
      <c r="D18" s="52">
        <v>0.02352281</v>
      </c>
      <c r="E18" s="52">
        <v>0.04415764</v>
      </c>
      <c r="F18" s="52">
        <v>-0.007243459</v>
      </c>
      <c r="G18" s="52">
        <v>0.02803372</v>
      </c>
    </row>
    <row r="19" spans="1:7" ht="12.75">
      <c r="A19" t="s">
        <v>27</v>
      </c>
      <c r="B19" s="52">
        <v>-0.2398054</v>
      </c>
      <c r="C19" s="52">
        <v>-0.2169744</v>
      </c>
      <c r="D19" s="52">
        <v>-0.226009</v>
      </c>
      <c r="E19" s="52">
        <v>-0.2235027</v>
      </c>
      <c r="F19" s="52">
        <v>-0.1718209</v>
      </c>
      <c r="G19" s="52">
        <v>-0.2180018</v>
      </c>
    </row>
    <row r="20" spans="1:7" ht="12.75">
      <c r="A20" t="s">
        <v>28</v>
      </c>
      <c r="B20" s="52">
        <v>-0.01727345</v>
      </c>
      <c r="C20" s="52">
        <v>0.003009067</v>
      </c>
      <c r="D20" s="52">
        <v>-0.002162763</v>
      </c>
      <c r="E20" s="52">
        <v>-0.001169498</v>
      </c>
      <c r="F20" s="52">
        <v>-0.007533145</v>
      </c>
      <c r="G20" s="52">
        <v>-0.003579582</v>
      </c>
    </row>
    <row r="21" spans="1:7" ht="12.75">
      <c r="A21" t="s">
        <v>29</v>
      </c>
      <c r="B21" s="52">
        <v>-82.95197</v>
      </c>
      <c r="C21" s="52">
        <v>10.26869</v>
      </c>
      <c r="D21" s="52">
        <v>12.55762</v>
      </c>
      <c r="E21" s="52">
        <v>16.04038</v>
      </c>
      <c r="F21" s="52">
        <v>19.91109</v>
      </c>
      <c r="G21" s="52">
        <v>0.01060147</v>
      </c>
    </row>
    <row r="22" spans="1:7" ht="12.75">
      <c r="A22" t="s">
        <v>30</v>
      </c>
      <c r="B22" s="52">
        <v>97.83155</v>
      </c>
      <c r="C22" s="52">
        <v>48.22942</v>
      </c>
      <c r="D22" s="52">
        <v>-11.41785</v>
      </c>
      <c r="E22" s="52">
        <v>-44.63917</v>
      </c>
      <c r="F22" s="52">
        <v>-92.19154</v>
      </c>
      <c r="G22" s="52">
        <v>0</v>
      </c>
    </row>
    <row r="23" spans="1:7" ht="12.75">
      <c r="A23" t="s">
        <v>31</v>
      </c>
      <c r="B23" s="52">
        <v>-0.9652748</v>
      </c>
      <c r="C23" s="52">
        <v>-0.9319308</v>
      </c>
      <c r="D23" s="52">
        <v>1.58868</v>
      </c>
      <c r="E23" s="52">
        <v>1.801932</v>
      </c>
      <c r="F23" s="52">
        <v>2.136689</v>
      </c>
      <c r="G23" s="52">
        <v>0.7366137</v>
      </c>
    </row>
    <row r="24" spans="1:7" ht="12.75">
      <c r="A24" t="s">
        <v>32</v>
      </c>
      <c r="B24" s="52">
        <v>-1.084263</v>
      </c>
      <c r="C24" s="52">
        <v>4.327036</v>
      </c>
      <c r="D24" s="52">
        <v>1.856305</v>
      </c>
      <c r="E24" s="52">
        <v>4.275247</v>
      </c>
      <c r="F24" s="52">
        <v>-3.241832</v>
      </c>
      <c r="G24" s="52">
        <v>1.928703</v>
      </c>
    </row>
    <row r="25" spans="1:7" ht="12.75">
      <c r="A25" t="s">
        <v>33</v>
      </c>
      <c r="B25" s="52">
        <v>-0.2068044</v>
      </c>
      <c r="C25" s="52">
        <v>0.01726325</v>
      </c>
      <c r="D25" s="52">
        <v>0.5276398</v>
      </c>
      <c r="E25" s="52">
        <v>0.4802595</v>
      </c>
      <c r="F25" s="52">
        <v>-1.845155</v>
      </c>
      <c r="G25" s="52">
        <v>-0.02921386</v>
      </c>
    </row>
    <row r="26" spans="1:7" ht="12.75">
      <c r="A26" t="s">
        <v>34</v>
      </c>
      <c r="B26" s="52">
        <v>-0.09069804</v>
      </c>
      <c r="C26" s="52">
        <v>0.4219494</v>
      </c>
      <c r="D26" s="52">
        <v>0.3912006</v>
      </c>
      <c r="E26" s="52">
        <v>0.2236712</v>
      </c>
      <c r="F26" s="52">
        <v>1.365529</v>
      </c>
      <c r="G26" s="52">
        <v>0.4184651</v>
      </c>
    </row>
    <row r="27" spans="1:7" ht="12.75">
      <c r="A27" t="s">
        <v>35</v>
      </c>
      <c r="B27" s="52">
        <v>0.03050074</v>
      </c>
      <c r="C27" s="52">
        <v>0.1237625</v>
      </c>
      <c r="D27" s="52">
        <v>0.1227772</v>
      </c>
      <c r="E27" s="52">
        <v>0.2089495</v>
      </c>
      <c r="F27" s="52">
        <v>0.7079013</v>
      </c>
      <c r="G27" s="52">
        <v>0.2084091</v>
      </c>
    </row>
    <row r="28" spans="1:7" ht="12.75">
      <c r="A28" t="s">
        <v>36</v>
      </c>
      <c r="B28" s="52">
        <v>0.007264502</v>
      </c>
      <c r="C28" s="52">
        <v>0.4453125</v>
      </c>
      <c r="D28" s="52">
        <v>0.4835856</v>
      </c>
      <c r="E28" s="52">
        <v>0.4410476</v>
      </c>
      <c r="F28" s="52">
        <v>-0.6048002</v>
      </c>
      <c r="G28" s="52">
        <v>0.2501461</v>
      </c>
    </row>
    <row r="29" spans="1:7" ht="12.75">
      <c r="A29" t="s">
        <v>37</v>
      </c>
      <c r="B29" s="52">
        <v>0.106608</v>
      </c>
      <c r="C29" s="52">
        <v>0.05092515</v>
      </c>
      <c r="D29" s="52">
        <v>-0.07702373</v>
      </c>
      <c r="E29" s="52">
        <v>-0.01479433</v>
      </c>
      <c r="F29" s="52">
        <v>0.07496189</v>
      </c>
      <c r="G29" s="52">
        <v>0.0155912</v>
      </c>
    </row>
    <row r="30" spans="1:7" ht="12.75">
      <c r="A30" t="s">
        <v>38</v>
      </c>
      <c r="B30" s="52">
        <v>0.1254611</v>
      </c>
      <c r="C30" s="52">
        <v>0.09067356</v>
      </c>
      <c r="D30" s="52">
        <v>-0.02393696</v>
      </c>
      <c r="E30" s="52">
        <v>-0.01264805</v>
      </c>
      <c r="F30" s="52">
        <v>0.210035</v>
      </c>
      <c r="G30" s="52">
        <v>0.05918114</v>
      </c>
    </row>
    <row r="31" spans="1:7" ht="12.75">
      <c r="A31" t="s">
        <v>39</v>
      </c>
      <c r="B31" s="52">
        <v>-0.02427517</v>
      </c>
      <c r="C31" s="52">
        <v>0.02949304</v>
      </c>
      <c r="D31" s="52">
        <v>-0.01481812</v>
      </c>
      <c r="E31" s="52">
        <v>-0.03713216</v>
      </c>
      <c r="F31" s="52">
        <v>0.02120654</v>
      </c>
      <c r="G31" s="52">
        <v>-0.006083811</v>
      </c>
    </row>
    <row r="32" spans="1:7" ht="12.75">
      <c r="A32" t="s">
        <v>40</v>
      </c>
      <c r="B32" s="52">
        <v>-0.001148618</v>
      </c>
      <c r="C32" s="52">
        <v>0.04608097</v>
      </c>
      <c r="D32" s="52">
        <v>0.08297862</v>
      </c>
      <c r="E32" s="52">
        <v>0.04872606</v>
      </c>
      <c r="F32" s="52">
        <v>-0.06721946</v>
      </c>
      <c r="G32" s="52">
        <v>0.0336566</v>
      </c>
    </row>
    <row r="33" spans="1:7" ht="12.75">
      <c r="A33" t="s">
        <v>41</v>
      </c>
      <c r="B33" s="52">
        <v>0.1511353</v>
      </c>
      <c r="C33" s="52">
        <v>0.1143663</v>
      </c>
      <c r="D33" s="52">
        <v>0.1284259</v>
      </c>
      <c r="E33" s="52">
        <v>0.1205185</v>
      </c>
      <c r="F33" s="52">
        <v>0.09831434</v>
      </c>
      <c r="G33" s="52">
        <v>0.1224073</v>
      </c>
    </row>
    <row r="34" spans="1:7" ht="12.75">
      <c r="A34" t="s">
        <v>42</v>
      </c>
      <c r="B34" s="52">
        <v>-0.003248275</v>
      </c>
      <c r="C34" s="52">
        <v>-0.007104159</v>
      </c>
      <c r="D34" s="52">
        <v>-0.01021389</v>
      </c>
      <c r="E34" s="52">
        <v>-0.0004667823</v>
      </c>
      <c r="F34" s="52">
        <v>-0.02173655</v>
      </c>
      <c r="G34" s="52">
        <v>-0.007649541</v>
      </c>
    </row>
    <row r="35" spans="1:7" ht="12.75">
      <c r="A35" t="s">
        <v>43</v>
      </c>
      <c r="B35" s="52">
        <v>-0.001730853</v>
      </c>
      <c r="C35" s="52">
        <v>-0.0004405058</v>
      </c>
      <c r="D35" s="52">
        <v>-0.008693236</v>
      </c>
      <c r="E35" s="52">
        <v>0.002486741</v>
      </c>
      <c r="F35" s="52">
        <v>0.003560652</v>
      </c>
      <c r="G35" s="52">
        <v>-0.00137397</v>
      </c>
    </row>
    <row r="36" spans="1:6" ht="12.75">
      <c r="A36" t="s">
        <v>44</v>
      </c>
      <c r="B36" s="52">
        <v>21.51794</v>
      </c>
      <c r="C36" s="52">
        <v>21.51794</v>
      </c>
      <c r="D36" s="52">
        <v>21.53015</v>
      </c>
      <c r="E36" s="52">
        <v>21.5332</v>
      </c>
      <c r="F36" s="52">
        <v>21.54846</v>
      </c>
    </row>
    <row r="37" spans="1:6" ht="12.75">
      <c r="A37" t="s">
        <v>45</v>
      </c>
      <c r="B37" s="52">
        <v>-0.2487183</v>
      </c>
      <c r="C37" s="52">
        <v>-0.1597087</v>
      </c>
      <c r="D37" s="52">
        <v>-0.1083374</v>
      </c>
      <c r="E37" s="52">
        <v>-0.06357829</v>
      </c>
      <c r="F37" s="52">
        <v>-0.02034505</v>
      </c>
    </row>
    <row r="38" spans="1:7" ht="12.75">
      <c r="A38" t="s">
        <v>56</v>
      </c>
      <c r="B38" s="52">
        <v>-4.339737E-05</v>
      </c>
      <c r="C38" s="52">
        <v>4.833926E-05</v>
      </c>
      <c r="D38" s="52">
        <v>-9.998338E-05</v>
      </c>
      <c r="E38" s="52">
        <v>5.180521E-05</v>
      </c>
      <c r="F38" s="52">
        <v>4.847251E-05</v>
      </c>
      <c r="G38" s="52">
        <v>0.0002666147</v>
      </c>
    </row>
    <row r="39" spans="1:7" ht="12.75">
      <c r="A39" t="s">
        <v>57</v>
      </c>
      <c r="B39" s="52">
        <v>0.0001414429</v>
      </c>
      <c r="C39" s="52">
        <v>-1.768991E-05</v>
      </c>
      <c r="D39" s="52">
        <v>-2.146212E-05</v>
      </c>
      <c r="E39" s="52">
        <v>-2.703739E-05</v>
      </c>
      <c r="F39" s="52">
        <v>-3.340198E-05</v>
      </c>
      <c r="G39" s="52">
        <v>0.001028359</v>
      </c>
    </row>
    <row r="40" spans="2:7" ht="12.75">
      <c r="B40" t="s">
        <v>46</v>
      </c>
      <c r="C40">
        <v>-0.003776</v>
      </c>
      <c r="D40" t="s">
        <v>47</v>
      </c>
      <c r="E40">
        <v>3.115705</v>
      </c>
      <c r="F40" t="s">
        <v>48</v>
      </c>
      <c r="G40" t="s">
        <v>49</v>
      </c>
    </row>
    <row r="42" ht="12.75">
      <c r="A42" t="s">
        <v>58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59</v>
      </c>
      <c r="B50">
        <f>-0.017/(B7*B7+B22*B22)*(B21*B22+B6*B7)</f>
        <v>-4.339737006631606E-05</v>
      </c>
      <c r="C50">
        <f>-0.017/(C7*C7+C22*C22)*(C21*C22+C6*C7)</f>
        <v>4.8339267587750974E-05</v>
      </c>
      <c r="D50">
        <f>-0.017/(D7*D7+D22*D22)*(D21*D22+D6*D7)</f>
        <v>-9.998338388070548E-05</v>
      </c>
      <c r="E50">
        <f>-0.017/(E7*E7+E22*E22)*(E21*E22+E6*E7)</f>
        <v>5.180519767332655E-05</v>
      </c>
      <c r="F50">
        <f>-0.017/(F7*F7+F22*F22)*(F21*F22+F6*F7)</f>
        <v>4.847250797433154E-05</v>
      </c>
      <c r="G50">
        <f>(B50*B$4+C50*C$4+D50*D$4+E50*E$4+F50*F$4)/SUM(B$4:F$4)</f>
        <v>2.5140608558337037E-07</v>
      </c>
    </row>
    <row r="51" spans="1:7" ht="12.75">
      <c r="A51" t="s">
        <v>60</v>
      </c>
      <c r="B51">
        <f>-0.017/(B7*B7+B22*B22)*(B21*B7-B6*B22)</f>
        <v>0.00014144291219795116</v>
      </c>
      <c r="C51">
        <f>-0.017/(C7*C7+C22*C22)*(C21*C7-C6*C22)</f>
        <v>-1.7689910483898205E-05</v>
      </c>
      <c r="D51">
        <f>-0.017/(D7*D7+D22*D22)*(D21*D7-D6*D22)</f>
        <v>-2.1462113527964233E-05</v>
      </c>
      <c r="E51">
        <f>-0.017/(E7*E7+E22*E22)*(E21*E7-E6*E22)</f>
        <v>-2.7037391897417677E-05</v>
      </c>
      <c r="F51">
        <f>-0.017/(F7*F7+F22*F22)*(F21*F7-F6*F22)</f>
        <v>-3.340197748421842E-05</v>
      </c>
      <c r="G51">
        <f>(B51*B$4+C51*C$4+D51*D$4+E51*E$4+F51*F$4)/SUM(B$4:F$4)</f>
        <v>7.401628709379524E-08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10000.01677804484</v>
      </c>
      <c r="C62">
        <f>C7+(2/0.017)*(C8*C50-C23*C51)</f>
        <v>9999.976297448222</v>
      </c>
      <c r="D62">
        <f>D7+(2/0.017)*(D8*D50-D23*D51)</f>
        <v>10000.005118911407</v>
      </c>
      <c r="E62">
        <f>E7+(2/0.017)*(E8*E50-E23*E51)</f>
        <v>10000.014904387841</v>
      </c>
      <c r="F62">
        <f>F7+(2/0.017)*(F8*F50-F23*F51)</f>
        <v>9999.987814003136</v>
      </c>
    </row>
    <row r="63" spans="1:6" ht="12.75">
      <c r="A63" t="s">
        <v>68</v>
      </c>
      <c r="B63">
        <f>B8+(3/0.017)*(B9*B50-B24*B51)</f>
        <v>-0.1125072633497274</v>
      </c>
      <c r="C63">
        <f>C8+(3/0.017)*(C9*C50-C24*C51)</f>
        <v>-3.8110951028124096</v>
      </c>
      <c r="D63">
        <f>D8+(3/0.017)*(D9*D50-D24*D51)</f>
        <v>-0.08834638061024748</v>
      </c>
      <c r="E63">
        <f>E8+(3/0.017)*(E9*E50-E24*E51)</f>
        <v>1.5251570500502245</v>
      </c>
      <c r="F63">
        <f>F8+(3/0.017)*(F9*F50-F24*F51)</f>
        <v>-3.647797221140347</v>
      </c>
    </row>
    <row r="64" spans="1:6" ht="12.75">
      <c r="A64" t="s">
        <v>69</v>
      </c>
      <c r="B64">
        <f>B9+(4/0.017)*(B10*B50-B25*B51)</f>
        <v>-0.06797874307533261</v>
      </c>
      <c r="C64">
        <f>C9+(4/0.017)*(C10*C50-C25*C51)</f>
        <v>0.28110218538239573</v>
      </c>
      <c r="D64">
        <f>D9+(4/0.017)*(D10*D50-D25*D51)</f>
        <v>0.06603388998301565</v>
      </c>
      <c r="E64">
        <f>E9+(4/0.017)*(E10*E50-E25*E51)</f>
        <v>-0.027764318917710615</v>
      </c>
      <c r="F64">
        <f>F9+(4/0.017)*(F10*F50-F25*F51)</f>
        <v>-2.299351740986654</v>
      </c>
    </row>
    <row r="65" spans="1:6" ht="12.75">
      <c r="A65" t="s">
        <v>70</v>
      </c>
      <c r="B65">
        <f>B10+(5/0.017)*(B11*B50-B26*B51)</f>
        <v>-0.06663118728464265</v>
      </c>
      <c r="C65">
        <f>C10+(5/0.017)*(C11*C50-C26*C51)</f>
        <v>1.7889943510489363</v>
      </c>
      <c r="D65">
        <f>D10+(5/0.017)*(D11*D50-D26*D51)</f>
        <v>0.25391326785543417</v>
      </c>
      <c r="E65">
        <f>E10+(5/0.017)*(E11*E50-E26*E51)</f>
        <v>-0.21162396393300129</v>
      </c>
      <c r="F65">
        <f>F10+(5/0.017)*(F11*F50-F26*F51)</f>
        <v>-1.1447442245960588</v>
      </c>
    </row>
    <row r="66" spans="1:6" ht="12.75">
      <c r="A66" t="s">
        <v>71</v>
      </c>
      <c r="B66">
        <f>B11+(6/0.017)*(B12*B50-B27*B51)</f>
        <v>0.7452813693393389</v>
      </c>
      <c r="C66">
        <f>C11+(6/0.017)*(C12*C50-C27*C51)</f>
        <v>-1.4334706152479542</v>
      </c>
      <c r="D66">
        <f>D11+(6/0.017)*(D12*D50-D27*D51)</f>
        <v>-0.33053338753282857</v>
      </c>
      <c r="E66">
        <f>E11+(6/0.017)*(E12*E50-E27*E51)</f>
        <v>-0.8756247948190773</v>
      </c>
      <c r="F66">
        <f>F11+(6/0.017)*(F12*F50-F27*F51)</f>
        <v>13.08502737911014</v>
      </c>
    </row>
    <row r="67" spans="1:6" ht="12.75">
      <c r="A67" t="s">
        <v>72</v>
      </c>
      <c r="B67">
        <f>B12+(7/0.017)*(B13*B50-B28*B51)</f>
        <v>0.02041589863043734</v>
      </c>
      <c r="C67">
        <f>C12+(7/0.017)*(C13*C50-C28*C51)</f>
        <v>-0.09200378510966893</v>
      </c>
      <c r="D67">
        <f>D12+(7/0.017)*(D13*D50-D28*D51)</f>
        <v>-0.5029794535142864</v>
      </c>
      <c r="E67">
        <f>E12+(7/0.017)*(E13*E50-E28*E51)</f>
        <v>-0.31484880987036346</v>
      </c>
      <c r="F67">
        <f>F12+(7/0.017)*(F13*F50-F28*F51)</f>
        <v>-0.6301617614385466</v>
      </c>
    </row>
    <row r="68" spans="1:6" ht="12.75">
      <c r="A68" t="s">
        <v>73</v>
      </c>
      <c r="B68">
        <f>B13+(8/0.017)*(B14*B50-B29*B51)</f>
        <v>-0.06466680625823229</v>
      </c>
      <c r="C68">
        <f>C13+(8/0.017)*(C14*C50-C29*C51)</f>
        <v>-0.1776752245236504</v>
      </c>
      <c r="D68">
        <f>D13+(8/0.017)*(D14*D50-D29*D51)</f>
        <v>-0.24566110890392964</v>
      </c>
      <c r="E68">
        <f>E13+(8/0.017)*(E14*E50-E29*E51)</f>
        <v>-0.06802561442285782</v>
      </c>
      <c r="F68">
        <f>F13+(8/0.017)*(F14*F50-F29*F51)</f>
        <v>-0.4693714564410576</v>
      </c>
    </row>
    <row r="69" spans="1:6" ht="12.75">
      <c r="A69" t="s">
        <v>74</v>
      </c>
      <c r="B69">
        <f>B14+(9/0.017)*(B15*B50-B30*B51)</f>
        <v>0.060112179677736716</v>
      </c>
      <c r="C69">
        <f>C14+(9/0.017)*(C15*C50-C30*C51)</f>
        <v>0.029775526639251766</v>
      </c>
      <c r="D69">
        <f>D14+(9/0.017)*(D15*D50-D30*D51)</f>
        <v>-0.010634673579995188</v>
      </c>
      <c r="E69">
        <f>E14+(9/0.017)*(E15*E50-E30*E51)</f>
        <v>-0.03477092613746949</v>
      </c>
      <c r="F69">
        <f>F14+(9/0.017)*(F15*F50-F30*F51)</f>
        <v>-0.0297135245295231</v>
      </c>
    </row>
    <row r="70" spans="1:6" ht="12.75">
      <c r="A70" t="s">
        <v>75</v>
      </c>
      <c r="B70">
        <f>B15+(10/0.017)*(B16*B50-B31*B51)</f>
        <v>-0.10549607559970256</v>
      </c>
      <c r="C70">
        <f>C15+(10/0.017)*(C16*C50-C31*C51)</f>
        <v>0.10290131646785841</v>
      </c>
      <c r="D70">
        <f>D15+(10/0.017)*(D16*D50-D31*D51)</f>
        <v>0.1300722840875438</v>
      </c>
      <c r="E70">
        <f>E15+(10/0.017)*(E16*E50-E31*E51)</f>
        <v>0.05356599726567128</v>
      </c>
      <c r="F70">
        <f>F15+(10/0.017)*(F16*F50-F31*F51)</f>
        <v>-0.13642008404479472</v>
      </c>
    </row>
    <row r="71" spans="1:6" ht="12.75">
      <c r="A71" t="s">
        <v>76</v>
      </c>
      <c r="B71">
        <f>B16+(11/0.017)*(B17*B50-B32*B51)</f>
        <v>-0.016540338791027207</v>
      </c>
      <c r="C71">
        <f>C16+(11/0.017)*(C17*C50-C32*C51)</f>
        <v>-0.02811239248943887</v>
      </c>
      <c r="D71">
        <f>D16+(11/0.017)*(D17*D50-D32*D51)</f>
        <v>-0.057274356764305284</v>
      </c>
      <c r="E71">
        <f>E16+(11/0.017)*(E17*E50-E32*E51)</f>
        <v>-0.009800494957013916</v>
      </c>
      <c r="F71">
        <f>F16+(11/0.017)*(F17*F50-F32*F51)</f>
        <v>-0.0651571268855353</v>
      </c>
    </row>
    <row r="72" spans="1:6" ht="12.75">
      <c r="A72" t="s">
        <v>77</v>
      </c>
      <c r="B72">
        <f>B17+(12/0.017)*(B18*B50-B33*B51)</f>
        <v>-0.05245429102142215</v>
      </c>
      <c r="C72">
        <f>C17+(12/0.017)*(C18*C50-C33*C51)</f>
        <v>-0.04896102532957715</v>
      </c>
      <c r="D72">
        <f>D17+(12/0.017)*(D18*D50-D33*D51)</f>
        <v>-0.04162447039749547</v>
      </c>
      <c r="E72">
        <f>E17+(12/0.017)*(E18*E50-E33*E51)</f>
        <v>-0.04318627504632245</v>
      </c>
      <c r="F72">
        <f>F17+(12/0.017)*(F18*F50-F33*F51)</f>
        <v>-0.03221497900217655</v>
      </c>
    </row>
    <row r="73" spans="1:6" ht="12.75">
      <c r="A73" t="s">
        <v>78</v>
      </c>
      <c r="B73">
        <f>B18+(13/0.017)*(B19*B50-B34*B51)</f>
        <v>0.03193839641900999</v>
      </c>
      <c r="C73">
        <f>C18+(13/0.017)*(C19*C50-C34*C51)</f>
        <v>0.03048249930971493</v>
      </c>
      <c r="D73">
        <f>D18+(13/0.017)*(D19*D50-D34*D51)</f>
        <v>0.04063534695469288</v>
      </c>
      <c r="E73">
        <f>E18+(13/0.017)*(E19*E50-E34*E51)</f>
        <v>0.03529376425353088</v>
      </c>
      <c r="F73">
        <f>F18+(13/0.017)*(F19*F50-F34*F51)</f>
        <v>-0.014167590652246372</v>
      </c>
    </row>
    <row r="74" spans="1:6" ht="12.75">
      <c r="A74" t="s">
        <v>79</v>
      </c>
      <c r="B74">
        <f>B19+(14/0.017)*(B20*B50-B35*B51)</f>
        <v>-0.23898645007810002</v>
      </c>
      <c r="C74">
        <f>C19+(14/0.017)*(C20*C50-C35*C51)</f>
        <v>-0.2168610299873965</v>
      </c>
      <c r="D74">
        <f>D19+(14/0.017)*(D20*D50-D35*D51)</f>
        <v>-0.22598456988032914</v>
      </c>
      <c r="E74">
        <f>E19+(14/0.017)*(E20*E50-E35*E51)</f>
        <v>-0.22349722442220343</v>
      </c>
      <c r="F74">
        <f>F19+(14/0.017)*(F20*F50-F35*F51)</f>
        <v>-0.1720236674461245</v>
      </c>
    </row>
    <row r="75" spans="1:6" ht="12.75">
      <c r="A75" t="s">
        <v>80</v>
      </c>
      <c r="B75" s="52">
        <f>B20</f>
        <v>-0.01727345</v>
      </c>
      <c r="C75" s="52">
        <f>C20</f>
        <v>0.003009067</v>
      </c>
      <c r="D75" s="52">
        <f>D20</f>
        <v>-0.002162763</v>
      </c>
      <c r="E75" s="52">
        <f>E20</f>
        <v>-0.001169498</v>
      </c>
      <c r="F75" s="52">
        <f>F20</f>
        <v>-0.007533145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97.8341461518665</v>
      </c>
      <c r="C82">
        <f>C22+(2/0.017)*(C8*C51+C23*C50)</f>
        <v>48.23208439286742</v>
      </c>
      <c r="D82">
        <f>D22+(2/0.017)*(D8*D51+D23*D50)</f>
        <v>-11.436299500615732</v>
      </c>
      <c r="E82">
        <f>E22+(2/0.017)*(E8*E51+E23*E50)</f>
        <v>-44.63297497859115</v>
      </c>
      <c r="F82">
        <f>F22+(2/0.017)*(F8*F51+F23*F50)</f>
        <v>-92.16517204742641</v>
      </c>
    </row>
    <row r="83" spans="1:6" ht="12.75">
      <c r="A83" t="s">
        <v>83</v>
      </c>
      <c r="B83">
        <f>B23+(3/0.017)*(B9*B51+B24*B50)</f>
        <v>-0.9588552154635844</v>
      </c>
      <c r="C83">
        <f>C23+(3/0.017)*(C9*C51+C24*C50)</f>
        <v>-0.8958323366030115</v>
      </c>
      <c r="D83">
        <f>D23+(3/0.017)*(D9*D51+D24*D50)</f>
        <v>1.5556656248879865</v>
      </c>
      <c r="E83">
        <f>E23+(3/0.017)*(E9*E51+E24*E50)</f>
        <v>1.841152119555718</v>
      </c>
      <c r="F83">
        <f>F23+(3/0.017)*(F9*F51+F24*F50)</f>
        <v>2.1223360284684762</v>
      </c>
    </row>
    <row r="84" spans="1:6" ht="12.75">
      <c r="A84" t="s">
        <v>84</v>
      </c>
      <c r="B84">
        <f>B24+(4/0.017)*(B10*B51+B25*B50)</f>
        <v>-1.0841770278332021</v>
      </c>
      <c r="C84">
        <f>C24+(4/0.017)*(C10*C51+C25*C50)</f>
        <v>4.319710318285133</v>
      </c>
      <c r="D84">
        <f>D24+(4/0.017)*(D10*D51+D25*D50)</f>
        <v>1.8426741742273158</v>
      </c>
      <c r="E84">
        <f>E24+(4/0.017)*(E10*E51+E25*E50)</f>
        <v>4.282374209310257</v>
      </c>
      <c r="F84">
        <f>F24+(4/0.017)*(F10*F51+F25*F50)</f>
        <v>-3.2523078546007542</v>
      </c>
    </row>
    <row r="85" spans="1:6" ht="12.75">
      <c r="A85" t="s">
        <v>85</v>
      </c>
      <c r="B85">
        <f>B25+(5/0.017)*(B11*B51+B26*B50)</f>
        <v>-0.17456641195177236</v>
      </c>
      <c r="C85">
        <f>C25+(5/0.017)*(C11*C51+C26*C50)</f>
        <v>0.030716393593309344</v>
      </c>
      <c r="D85">
        <f>D25+(5/0.017)*(D11*D51+D26*D50)</f>
        <v>0.5183433764258178</v>
      </c>
      <c r="E85">
        <f>E25+(5/0.017)*(E11*E51+E26*E50)</f>
        <v>0.4906002303007155</v>
      </c>
      <c r="F85">
        <f>F25+(5/0.017)*(F11*F51+F26*F50)</f>
        <v>-1.95425688479726</v>
      </c>
    </row>
    <row r="86" spans="1:6" ht="12.75">
      <c r="A86" t="s">
        <v>86</v>
      </c>
      <c r="B86">
        <f>B26+(6/0.017)*(B12*B51+B27*B50)</f>
        <v>-0.09017504314762337</v>
      </c>
      <c r="C86">
        <f>C26+(6/0.017)*(C12*C51+C27*C50)</f>
        <v>0.4246333720464149</v>
      </c>
      <c r="D86">
        <f>D26+(6/0.017)*(D12*D51+D27*D50)</f>
        <v>0.39078680141335576</v>
      </c>
      <c r="E86">
        <f>E26+(6/0.017)*(E12*E51+E27*E50)</f>
        <v>0.2305293771906313</v>
      </c>
      <c r="F86">
        <f>F26+(6/0.017)*(F12*F51+F27*F50)</f>
        <v>1.384860048318737</v>
      </c>
    </row>
    <row r="87" spans="1:6" ht="12.75">
      <c r="A87" t="s">
        <v>87</v>
      </c>
      <c r="B87">
        <f>B27+(7/0.017)*(B13*B51+B28*B50)</f>
        <v>0.027097655068768517</v>
      </c>
      <c r="C87">
        <f>C27+(7/0.017)*(C13*C51+C28*C50)</f>
        <v>0.13392782342469886</v>
      </c>
      <c r="D87">
        <f>D27+(7/0.017)*(D13*D51+D28*D50)</f>
        <v>0.10503379764098449</v>
      </c>
      <c r="E87">
        <f>E27+(7/0.017)*(E13*E51+E28*E50)</f>
        <v>0.21910317303075336</v>
      </c>
      <c r="F87">
        <f>F27+(7/0.017)*(F13*F51+F28*F50)</f>
        <v>0.7022923569053359</v>
      </c>
    </row>
    <row r="88" spans="1:6" ht="12.75">
      <c r="A88" t="s">
        <v>88</v>
      </c>
      <c r="B88">
        <f>B28+(8/0.017)*(B14*B51+B29*B50)</f>
        <v>0.009548688028220856</v>
      </c>
      <c r="C88">
        <f>C28+(8/0.017)*(C14*C51+C29*C50)</f>
        <v>0.44625215800559176</v>
      </c>
      <c r="D88">
        <f>D28+(8/0.017)*(D14*D51+D29*D50)</f>
        <v>0.48724658987573044</v>
      </c>
      <c r="E88">
        <f>E28+(8/0.017)*(E14*E51+E29*E50)</f>
        <v>0.4411460287404771</v>
      </c>
      <c r="F88">
        <f>F28+(8/0.017)*(F14*F51+F29*F50)</f>
        <v>-0.6026193150465138</v>
      </c>
    </row>
    <row r="89" spans="1:6" ht="12.75">
      <c r="A89" t="s">
        <v>89</v>
      </c>
      <c r="B89">
        <f>B29+(9/0.017)*(B15*B51+B30*B50)</f>
        <v>0.09564078598928649</v>
      </c>
      <c r="C89">
        <f>C29+(9/0.017)*(C15*C51+C30*C50)</f>
        <v>0.05227759312973414</v>
      </c>
      <c r="D89">
        <f>D29+(9/0.017)*(D15*D51+D30*D50)</f>
        <v>-0.07719587898364659</v>
      </c>
      <c r="E89">
        <f>E29+(9/0.017)*(E15*E51+E30*E50)</f>
        <v>-0.015920369365834144</v>
      </c>
      <c r="F89">
        <f>F29+(9/0.017)*(F15*F51+F30*F50)</f>
        <v>0.08273995135661702</v>
      </c>
    </row>
    <row r="90" spans="1:6" ht="12.75">
      <c r="A90" t="s">
        <v>90</v>
      </c>
      <c r="B90">
        <f>B30+(10/0.017)*(B16*B51+B31*B50)</f>
        <v>0.1246102562272222</v>
      </c>
      <c r="C90">
        <f>C30+(10/0.017)*(C16*C51+C31*C50)</f>
        <v>0.09179338282169477</v>
      </c>
      <c r="D90">
        <f>D30+(10/0.017)*(D16*D51+D31*D50)</f>
        <v>-0.022293596482605302</v>
      </c>
      <c r="E90">
        <f>E30+(10/0.017)*(E16*E51+E31*E50)</f>
        <v>-0.013635285150716336</v>
      </c>
      <c r="F90">
        <f>F30+(10/0.017)*(F16*F51+F31*F50)</f>
        <v>0.2118702150735634</v>
      </c>
    </row>
    <row r="91" spans="1:6" ht="12.75">
      <c r="A91" t="s">
        <v>91</v>
      </c>
      <c r="B91">
        <f>B31+(11/0.017)*(B17*B51+B32*B50)</f>
        <v>-0.027596351119139436</v>
      </c>
      <c r="C91">
        <f>C31+(11/0.017)*(C17*C51+C32*C50)</f>
        <v>0.031526227078415424</v>
      </c>
      <c r="D91">
        <f>D31+(11/0.017)*(D17*D51+D32*D50)</f>
        <v>-0.019604418997597864</v>
      </c>
      <c r="E91">
        <f>E31+(11/0.017)*(E17*E51+E32*E50)</f>
        <v>-0.03467478849500871</v>
      </c>
      <c r="F91">
        <f>F31+(11/0.017)*(F17*F51+F32*F50)</f>
        <v>0.01983923805851431</v>
      </c>
    </row>
    <row r="92" spans="1:6" ht="12.75">
      <c r="A92" t="s">
        <v>92</v>
      </c>
      <c r="B92">
        <f>B32+(12/0.017)*(B18*B51+B33*B50)</f>
        <v>-0.003419261834058239</v>
      </c>
      <c r="C92">
        <f>C32+(12/0.017)*(C18*C51+C33*C50)</f>
        <v>0.04950137095830446</v>
      </c>
      <c r="D92">
        <f>D32+(12/0.017)*(D18*D51+D33*D50)</f>
        <v>0.07355840450919401</v>
      </c>
      <c r="E92">
        <f>E32+(12/0.017)*(E18*E51+E33*E50)</f>
        <v>0.0522904675043631</v>
      </c>
      <c r="F92">
        <f>F32+(12/0.017)*(F18*F51+F33*F50)</f>
        <v>-0.06368476224654093</v>
      </c>
    </row>
    <row r="93" spans="1:6" ht="12.75">
      <c r="A93" t="s">
        <v>93</v>
      </c>
      <c r="B93">
        <f>B33+(13/0.017)*(B19*B51+B34*B50)</f>
        <v>0.12530521187770288</v>
      </c>
      <c r="C93">
        <f>C33+(13/0.017)*(C19*C51+C34*C50)</f>
        <v>0.11703883072443164</v>
      </c>
      <c r="D93">
        <f>D33+(13/0.017)*(D19*D51+D34*D50)</f>
        <v>0.13291613831262653</v>
      </c>
      <c r="E93">
        <f>E33+(13/0.017)*(E19*E51+E34*E50)</f>
        <v>0.12512107226054223</v>
      </c>
      <c r="F93">
        <f>F33+(13/0.017)*(F19*F51+F34*F50)</f>
        <v>0.10189739444816547</v>
      </c>
    </row>
    <row r="94" spans="1:6" ht="12.75">
      <c r="A94" t="s">
        <v>94</v>
      </c>
      <c r="B94">
        <f>B34+(14/0.017)*(B20*B51+B35*B50)</f>
        <v>-0.005198468908792958</v>
      </c>
      <c r="C94">
        <f>C34+(14/0.017)*(C20*C51+C35*C50)</f>
        <v>-0.007165531585326053</v>
      </c>
      <c r="D94">
        <f>D34+(14/0.017)*(D20*D51+D35*D50)</f>
        <v>-0.00945986925642876</v>
      </c>
      <c r="E94">
        <f>E34+(14/0.017)*(E20*E51+E35*E50)</f>
        <v>-0.00033465006544514315</v>
      </c>
      <c r="F94">
        <f>F34+(14/0.017)*(F20*F51+F35*F50)</f>
        <v>-0.021387195917061858</v>
      </c>
    </row>
    <row r="95" spans="1:6" ht="12.75">
      <c r="A95" t="s">
        <v>95</v>
      </c>
      <c r="B95" s="52">
        <f>B35</f>
        <v>-0.001730853</v>
      </c>
      <c r="C95" s="52">
        <f>C35</f>
        <v>-0.0004405058</v>
      </c>
      <c r="D95" s="52">
        <f>D35</f>
        <v>-0.008693236</v>
      </c>
      <c r="E95" s="52">
        <f>E35</f>
        <v>0.002486741</v>
      </c>
      <c r="F95" s="52">
        <f>F35</f>
        <v>0.003560652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68</v>
      </c>
      <c r="B103">
        <f>B63*10000/B62</f>
        <v>-0.11250707458485318</v>
      </c>
      <c r="C103">
        <f>C63*10000/C62</f>
        <v>-3.8111041361017213</v>
      </c>
      <c r="D103">
        <f>D63*10000/D62</f>
        <v>-0.08834633538654107</v>
      </c>
      <c r="E103">
        <f>E63*10000/E62</f>
        <v>1.5251547769003932</v>
      </c>
      <c r="F103">
        <f>F63*10000/F62</f>
        <v>-3.647801666350314</v>
      </c>
      <c r="G103">
        <f>AVERAGE(C103:E103)</f>
        <v>-0.7914318981959564</v>
      </c>
      <c r="H103">
        <f>STDEV(C103:E103)</f>
        <v>2.736724644190917</v>
      </c>
      <c r="I103">
        <f>(B103*B4+C103*C4+D103*D4+E103*E4+F103*F4)/SUM(B4:F4)</f>
        <v>-1.0743246043998262</v>
      </c>
      <c r="K103">
        <f>(LN(H103)+LN(H123))/2-LN(K114*K115^3)</f>
        <v>-3.1709152391467685</v>
      </c>
    </row>
    <row r="104" spans="1:11" ht="12.75">
      <c r="A104" t="s">
        <v>69</v>
      </c>
      <c r="B104">
        <f>B64*10000/B62</f>
        <v>-0.06797862902048403</v>
      </c>
      <c r="C104">
        <f>C64*10000/C62</f>
        <v>0.2811028516678854</v>
      </c>
      <c r="D104">
        <f>D64*10000/D62</f>
        <v>0.06603385618086968</v>
      </c>
      <c r="E104">
        <f>E64*10000/E62</f>
        <v>-0.02776427753675456</v>
      </c>
      <c r="F104">
        <f>F64*10000/F62</f>
        <v>-2.299354542979379</v>
      </c>
      <c r="G104">
        <f>AVERAGE(C104:E104)</f>
        <v>0.10645747677066682</v>
      </c>
      <c r="H104">
        <f>STDEV(C104:E104)</f>
        <v>0.15835175307513918</v>
      </c>
      <c r="I104">
        <f>(B104*B4+C104*C4+D104*D4+E104*E4+F104*F4)/SUM(B4:F4)</f>
        <v>-0.23941274999375248</v>
      </c>
      <c r="K104">
        <f>(LN(H104)+LN(H124))/2-LN(K114*K115^4)</f>
        <v>-4.033566228893703</v>
      </c>
    </row>
    <row r="105" spans="1:11" ht="12.75">
      <c r="A105" t="s">
        <v>70</v>
      </c>
      <c r="B105">
        <f>B65*10000/B62</f>
        <v>-0.06663107549072542</v>
      </c>
      <c r="C105">
        <f>C65*10000/C62</f>
        <v>1.7889985914321107</v>
      </c>
      <c r="D105">
        <f>D65*10000/D62</f>
        <v>0.25391313787954833</v>
      </c>
      <c r="E105">
        <f>E65*10000/E62</f>
        <v>-0.2116236485209079</v>
      </c>
      <c r="F105">
        <f>F65*10000/F62</f>
        <v>-1.144745619582712</v>
      </c>
      <c r="G105">
        <f>AVERAGE(C105:E105)</f>
        <v>0.6104293602635837</v>
      </c>
      <c r="H105">
        <f>STDEV(C105:E105)</f>
        <v>1.0468764011887437</v>
      </c>
      <c r="I105">
        <f>(B105*B4+C105*C4+D105*D4+E105*E4+F105*F4)/SUM(B4:F4)</f>
        <v>0.27872892824774825</v>
      </c>
      <c r="K105">
        <f>(LN(H105)+LN(H125))/2-LN(K114*K115^5)</f>
        <v>-3.3205629085347463</v>
      </c>
    </row>
    <row r="106" spans="1:11" ht="12.75">
      <c r="A106" t="s">
        <v>71</v>
      </c>
      <c r="B106">
        <f>B66*10000/B62</f>
        <v>0.7452801189050136</v>
      </c>
      <c r="C106">
        <f>C66*10000/C62</f>
        <v>-1.4334740129471555</v>
      </c>
      <c r="D106">
        <f>D66*10000/D62</f>
        <v>-0.33053321833580235</v>
      </c>
      <c r="E106">
        <f>E66*10000/E62</f>
        <v>-0.8756234897558678</v>
      </c>
      <c r="F106">
        <f>F66*10000/F62</f>
        <v>13.085043324539834</v>
      </c>
      <c r="G106">
        <f>AVERAGE(C106:E106)</f>
        <v>-0.8798769070129419</v>
      </c>
      <c r="H106">
        <f>STDEV(C106:E106)</f>
        <v>0.5514826994324055</v>
      </c>
      <c r="I106">
        <f>(B106*B4+C106*C4+D106*D4+E106*E4+F106*F4)/SUM(B4:F4)</f>
        <v>1.2163353905472347</v>
      </c>
      <c r="K106">
        <f>(LN(H106)+LN(H126))/2-LN(K114*K115^6)</f>
        <v>-3.535377165277847</v>
      </c>
    </row>
    <row r="107" spans="1:11" ht="12.75">
      <c r="A107" t="s">
        <v>72</v>
      </c>
      <c r="B107">
        <f>B67*10000/B62</f>
        <v>0.020415864376608545</v>
      </c>
      <c r="C107">
        <f>C67*10000/C62</f>
        <v>-0.09200400318263385</v>
      </c>
      <c r="D107">
        <f>D67*10000/D62</f>
        <v>-0.502979196043692</v>
      </c>
      <c r="E107">
        <f>E67*10000/E62</f>
        <v>-0.3148483406081855</v>
      </c>
      <c r="F107">
        <f>F67*10000/F62</f>
        <v>-0.6301625293544073</v>
      </c>
      <c r="G107">
        <f>AVERAGE(C107:E107)</f>
        <v>-0.3032771799448371</v>
      </c>
      <c r="H107">
        <f>STDEV(C107:E107)</f>
        <v>0.2057317941061098</v>
      </c>
      <c r="I107">
        <f>(B107*B4+C107*C4+D107*D4+E107*E4+F107*F4)/SUM(B4:F4)</f>
        <v>-0.2999655829795702</v>
      </c>
      <c r="K107">
        <f>(LN(H107)+LN(H127))/2-LN(K114*K115^7)</f>
        <v>-3.7164341363834152</v>
      </c>
    </row>
    <row r="108" spans="1:9" ht="12.75">
      <c r="A108" t="s">
        <v>73</v>
      </c>
      <c r="B108">
        <f>B68*10000/B62</f>
        <v>-0.06466669776015684</v>
      </c>
      <c r="C108">
        <f>C68*10000/C62</f>
        <v>-0.1776756456602695</v>
      </c>
      <c r="D108">
        <f>D68*10000/D62</f>
        <v>-0.24566098315224874</v>
      </c>
      <c r="E108">
        <f>E68*10000/E62</f>
        <v>-0.06802551303499488</v>
      </c>
      <c r="F108">
        <f>F68*10000/F62</f>
        <v>-0.46937202841766423</v>
      </c>
      <c r="G108">
        <f>AVERAGE(C108:E108)</f>
        <v>-0.1637873806158377</v>
      </c>
      <c r="H108">
        <f>STDEV(C108:E108)</f>
        <v>0.08962841619934352</v>
      </c>
      <c r="I108">
        <f>(B108*B4+C108*C4+D108*D4+E108*E4+F108*F4)/SUM(B4:F4)</f>
        <v>-0.19016161971635898</v>
      </c>
    </row>
    <row r="109" spans="1:9" ht="12.75">
      <c r="A109" t="s">
        <v>74</v>
      </c>
      <c r="B109">
        <f>B69*10000/B62</f>
        <v>0.06011207882142133</v>
      </c>
      <c r="C109">
        <f>C69*10000/C62</f>
        <v>0.02977559721501524</v>
      </c>
      <c r="D109">
        <f>D69*10000/D62</f>
        <v>-0.010634668136202785</v>
      </c>
      <c r="E109">
        <f>E69*10000/E62</f>
        <v>-0.034770874313609854</v>
      </c>
      <c r="F109">
        <f>F69*10000/F62</f>
        <v>-0.029713560738458898</v>
      </c>
      <c r="G109">
        <f>AVERAGE(C109:E109)</f>
        <v>-0.005209981744932466</v>
      </c>
      <c r="H109">
        <f>STDEV(C109:E109)</f>
        <v>0.03261337399797248</v>
      </c>
      <c r="I109">
        <f>(B109*B4+C109*C4+D109*D4+E109*E4+F109*F4)/SUM(B4:F4)</f>
        <v>0.0009753481934993331</v>
      </c>
    </row>
    <row r="110" spans="1:11" ht="12.75">
      <c r="A110" t="s">
        <v>75</v>
      </c>
      <c r="B110">
        <f>B70*10000/B62</f>
        <v>-0.10549589859821086</v>
      </c>
      <c r="C110">
        <f>C70*10000/C62</f>
        <v>0.10290156037081469</v>
      </c>
      <c r="D110">
        <f>D70*10000/D62</f>
        <v>0.130072217504728</v>
      </c>
      <c r="E110">
        <f>E70*10000/E62</f>
        <v>0.05356591742895044</v>
      </c>
      <c r="F110">
        <f>F70*10000/F62</f>
        <v>-0.13642025028646895</v>
      </c>
      <c r="G110">
        <f>AVERAGE(C110:E110)</f>
        <v>0.09551323176816438</v>
      </c>
      <c r="H110">
        <f>STDEV(C110:E110)</f>
        <v>0.038784585049691914</v>
      </c>
      <c r="I110">
        <f>(B110*B4+C110*C4+D110*D4+E110*E4+F110*F4)/SUM(B4:F4)</f>
        <v>0.035518747105244476</v>
      </c>
      <c r="K110">
        <f>EXP(AVERAGE(K103:K107))</f>
        <v>0.028570769317380684</v>
      </c>
    </row>
    <row r="111" spans="1:9" ht="12.75">
      <c r="A111" t="s">
        <v>76</v>
      </c>
      <c r="B111">
        <f>B71*10000/B62</f>
        <v>-0.016540311039619178</v>
      </c>
      <c r="C111">
        <f>C71*10000/C62</f>
        <v>-0.02811245912314067</v>
      </c>
      <c r="D111">
        <f>D71*10000/D62</f>
        <v>-0.057274327446084475</v>
      </c>
      <c r="E111">
        <f>E71*10000/E62</f>
        <v>-0.009800480349997899</v>
      </c>
      <c r="F111">
        <f>F71*10000/F62</f>
        <v>-0.06515720628608644</v>
      </c>
      <c r="G111">
        <f>AVERAGE(C111:E111)</f>
        <v>-0.03172908897307435</v>
      </c>
      <c r="H111">
        <f>STDEV(C111:E111)</f>
        <v>0.023942672117565022</v>
      </c>
      <c r="I111">
        <f>(B111*B4+C111*C4+D111*D4+E111*E4+F111*F4)/SUM(B4:F4)</f>
        <v>-0.03398106874020569</v>
      </c>
    </row>
    <row r="112" spans="1:9" ht="12.75">
      <c r="A112" t="s">
        <v>77</v>
      </c>
      <c r="B112">
        <f>B72*10000/B62</f>
        <v>-0.05245420301352513</v>
      </c>
      <c r="C112">
        <f>C72*10000/C62</f>
        <v>-0.048961141379976016</v>
      </c>
      <c r="D112">
        <f>D72*10000/D62</f>
        <v>-0.04162444909030874</v>
      </c>
      <c r="E112">
        <f>E72*10000/E62</f>
        <v>-0.04318621067991911</v>
      </c>
      <c r="F112">
        <f>F72*10000/F62</f>
        <v>-0.0322150182593877</v>
      </c>
      <c r="G112">
        <f>AVERAGE(C112:E112)</f>
        <v>-0.04459060038340129</v>
      </c>
      <c r="H112">
        <f>STDEV(C112:E112)</f>
        <v>0.0038647116668323865</v>
      </c>
      <c r="I112">
        <f>(B112*B4+C112*C4+D112*D4+E112*E4+F112*F4)/SUM(B4:F4)</f>
        <v>-0.04407947132250172</v>
      </c>
    </row>
    <row r="113" spans="1:9" ht="12.75">
      <c r="A113" t="s">
        <v>78</v>
      </c>
      <c r="B113">
        <f>B73*10000/B62</f>
        <v>0.03193834283271517</v>
      </c>
      <c r="C113">
        <f>C73*10000/C62</f>
        <v>0.03048257156118801</v>
      </c>
      <c r="D113">
        <f>D73*10000/D62</f>
        <v>0.04063532615382942</v>
      </c>
      <c r="E113">
        <f>E73*10000/E62</f>
        <v>0.03529371165041421</v>
      </c>
      <c r="F113">
        <f>F73*10000/F62</f>
        <v>-0.014167607916888937</v>
      </c>
      <c r="G113">
        <f>AVERAGE(C113:E113)</f>
        <v>0.035470536455143885</v>
      </c>
      <c r="H113">
        <f>STDEV(C113:E113)</f>
        <v>0.005078686514570025</v>
      </c>
      <c r="I113">
        <f>(B113*B4+C113*C4+D113*D4+E113*E4+F113*F4)/SUM(B4:F4)</f>
        <v>0.028341931512837655</v>
      </c>
    </row>
    <row r="114" spans="1:11" ht="12.75">
      <c r="A114" t="s">
        <v>79</v>
      </c>
      <c r="B114">
        <f>B74*10000/B62</f>
        <v>-0.23898604910623522</v>
      </c>
      <c r="C114">
        <f>C74*10000/C62</f>
        <v>-0.21686154400459406</v>
      </c>
      <c r="D114">
        <f>D74*10000/D62</f>
        <v>-0.22598445420088908</v>
      </c>
      <c r="E114">
        <f>E74*10000/E62</f>
        <v>-0.22349689131376851</v>
      </c>
      <c r="F114">
        <f>F74*10000/F62</f>
        <v>-0.17202387707436714</v>
      </c>
      <c r="G114">
        <f>AVERAGE(C114:E114)</f>
        <v>-0.22211429650641723</v>
      </c>
      <c r="H114">
        <f>STDEV(C114:E114)</f>
        <v>0.0047159886464459965</v>
      </c>
      <c r="I114">
        <f>(B114*B4+C114*C4+D114*D4+E114*E4+F114*F4)/SUM(B4:F4)</f>
        <v>-0.21787680327804462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-0.017273421018576762</v>
      </c>
      <c r="C115">
        <f>C75*10000/C62</f>
        <v>0.0030090741322735424</v>
      </c>
      <c r="D115">
        <f>D75*10000/D62</f>
        <v>-0.0021627618929013475</v>
      </c>
      <c r="E115">
        <f>E75*10000/E62</f>
        <v>-0.0011694962569374207</v>
      </c>
      <c r="F115">
        <f>F75*10000/F62</f>
        <v>-0.007533154179899321</v>
      </c>
      <c r="G115">
        <f>AVERAGE(C115:E115)</f>
        <v>-0.00010772800585507525</v>
      </c>
      <c r="H115">
        <f>STDEV(C115:E115)</f>
        <v>0.002744537453211205</v>
      </c>
      <c r="I115">
        <f>(B115*B4+C115*C4+D115*D4+E115*E4+F115*F4)/SUM(B4:F4)</f>
        <v>-0.0035794380159332056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97.83398200557282</v>
      </c>
      <c r="C122">
        <f>C82*10000/C62</f>
        <v>48.23219871548616</v>
      </c>
      <c r="D122">
        <f>D82*10000/D62</f>
        <v>-11.436293646478331</v>
      </c>
      <c r="E122">
        <f>E82*10000/E62</f>
        <v>-44.63290845597334</v>
      </c>
      <c r="F122">
        <f>F82*10000/F62</f>
        <v>-92.16528436001303</v>
      </c>
      <c r="G122">
        <f>AVERAGE(C122:E122)</f>
        <v>-2.612334462321838</v>
      </c>
      <c r="H122">
        <f>STDEV(C122:E122)</f>
        <v>47.05718568140693</v>
      </c>
      <c r="I122">
        <f>(B122*B4+C122*C4+D122*D4+E122*E4+F122*F4)/SUM(B4:F4)</f>
        <v>-0.01521474027344546</v>
      </c>
    </row>
    <row r="123" spans="1:9" ht="12.75">
      <c r="A123" t="s">
        <v>83</v>
      </c>
      <c r="B123">
        <f>B83*10000/B62</f>
        <v>-0.9588536066947038</v>
      </c>
      <c r="C123">
        <f>C83*10000/C62</f>
        <v>-0.8958344599592788</v>
      </c>
      <c r="D123">
        <f>D83*10000/D62</f>
        <v>1.555664828556943</v>
      </c>
      <c r="E123">
        <f>E83*10000/E62</f>
        <v>1.8411493754352815</v>
      </c>
      <c r="F123">
        <f>F83*10000/F62</f>
        <v>2.1223386147496464</v>
      </c>
      <c r="G123">
        <f>AVERAGE(C123:E123)</f>
        <v>0.8336599146776486</v>
      </c>
      <c r="H123">
        <f>STDEV(C123:E123)</f>
        <v>1.5045725142219517</v>
      </c>
      <c r="I123">
        <f>(B123*B4+C123*C4+D123*D4+E123*E4+F123*F4)/SUM(B4:F4)</f>
        <v>0.7458728460791353</v>
      </c>
    </row>
    <row r="124" spans="1:9" ht="12.75">
      <c r="A124" t="s">
        <v>84</v>
      </c>
      <c r="B124">
        <f>B84*10000/B62</f>
        <v>-1.0841752087991756</v>
      </c>
      <c r="C124">
        <f>C84*10000/C62</f>
        <v>4.31972055712515</v>
      </c>
      <c r="D124">
        <f>D84*10000/D62</f>
        <v>1.8426732309792138</v>
      </c>
      <c r="E124">
        <f>E84*10000/E62</f>
        <v>4.28236782670316</v>
      </c>
      <c r="F124">
        <f>F84*10000/F62</f>
        <v>-3.2523118178669157</v>
      </c>
      <c r="G124">
        <f>AVERAGE(C124:E124)</f>
        <v>3.4815872049358414</v>
      </c>
      <c r="H124">
        <f>STDEV(C124:E124)</f>
        <v>1.419464006990041</v>
      </c>
      <c r="I124">
        <f>(B124*B4+C124*C4+D124*D4+E124*E4+F124*F4)/SUM(B4:F4)</f>
        <v>1.9241608928375937</v>
      </c>
    </row>
    <row r="125" spans="1:9" ht="12.75">
      <c r="A125" t="s">
        <v>85</v>
      </c>
      <c r="B125">
        <f>B85*10000/B62</f>
        <v>-0.17456611906395506</v>
      </c>
      <c r="C125">
        <f>C85*10000/C62</f>
        <v>0.030716466399172873</v>
      </c>
      <c r="D125">
        <f>D85*10000/D62</f>
        <v>0.5183431110905714</v>
      </c>
      <c r="E125">
        <f>E85*10000/E62</f>
        <v>0.49059949909219464</v>
      </c>
      <c r="F125">
        <f>F85*10000/F62</f>
        <v>-1.9542592662569889</v>
      </c>
      <c r="G125">
        <f>AVERAGE(C125:E125)</f>
        <v>0.346553025527313</v>
      </c>
      <c r="H125">
        <f>STDEV(C125:E125)</f>
        <v>0.27387401494684827</v>
      </c>
      <c r="I125">
        <f>(B125*B4+C125*C4+D125*D4+E125*E4+F125*F4)/SUM(B4:F4)</f>
        <v>-0.03554927164886908</v>
      </c>
    </row>
    <row r="126" spans="1:9" ht="12.75">
      <c r="A126" t="s">
        <v>86</v>
      </c>
      <c r="B126">
        <f>B86*10000/B62</f>
        <v>-0.09017489185178548</v>
      </c>
      <c r="C126">
        <f>C86*10000/C62</f>
        <v>0.42463437853824926</v>
      </c>
      <c r="D126">
        <f>D86*10000/D62</f>
        <v>0.3907866013731566</v>
      </c>
      <c r="E126">
        <f>E86*10000/E62</f>
        <v>0.23052903360121876</v>
      </c>
      <c r="F126">
        <f>F86*10000/F62</f>
        <v>1.3848617359108142</v>
      </c>
      <c r="G126">
        <f>AVERAGE(C126:E126)</f>
        <v>0.3486500045042082</v>
      </c>
      <c r="H126">
        <f>STDEV(C126:E126)</f>
        <v>0.10368626152993025</v>
      </c>
      <c r="I126">
        <f>(B126*B4+C126*C4+D126*D4+E126*E4+F126*F4)/SUM(B4:F4)</f>
        <v>0.4232887397493651</v>
      </c>
    </row>
    <row r="127" spans="1:9" ht="12.75">
      <c r="A127" t="s">
        <v>87</v>
      </c>
      <c r="B127">
        <f>B87*10000/B62</f>
        <v>0.02709760960427762</v>
      </c>
      <c r="C127">
        <f>C87*10000/C62</f>
        <v>0.13392814086856822</v>
      </c>
      <c r="D127">
        <f>D87*10000/D62</f>
        <v>0.10503374387514153</v>
      </c>
      <c r="E127">
        <f>E87*10000/E62</f>
        <v>0.21910284647137326</v>
      </c>
      <c r="F127">
        <f>F87*10000/F62</f>
        <v>0.7022932127196246</v>
      </c>
      <c r="G127">
        <f>AVERAGE(C127:E127)</f>
        <v>0.152688243738361</v>
      </c>
      <c r="H127">
        <f>STDEV(C127:E127)</f>
        <v>0.059303424323906555</v>
      </c>
      <c r="I127">
        <f>(B127*B4+C127*C4+D127*D4+E127*E4+F127*F4)/SUM(B4:F4)</f>
        <v>0.2077896396579282</v>
      </c>
    </row>
    <row r="128" spans="1:9" ht="12.75">
      <c r="A128" t="s">
        <v>88</v>
      </c>
      <c r="B128">
        <f>B88*10000/B62</f>
        <v>0.009548672007416147</v>
      </c>
      <c r="C128">
        <f>C88*10000/C62</f>
        <v>0.44625321573958693</v>
      </c>
      <c r="D128">
        <f>D88*10000/D62</f>
        <v>0.48724634045864545</v>
      </c>
      <c r="E128">
        <f>E88*10000/E62</f>
        <v>0.44114537124030634</v>
      </c>
      <c r="F128">
        <f>F88*10000/F62</f>
        <v>-0.602620049399117</v>
      </c>
      <c r="G128">
        <f>AVERAGE(C128:E128)</f>
        <v>0.45821497581284626</v>
      </c>
      <c r="H128">
        <f>STDEV(C128:E128)</f>
        <v>0.02527128051277093</v>
      </c>
      <c r="I128">
        <f>(B128*B4+C128*C4+D128*D4+E128*E4+F128*F4)/SUM(B4:F4)</f>
        <v>0.25191984779962645</v>
      </c>
    </row>
    <row r="129" spans="1:9" ht="12.75">
      <c r="A129" t="s">
        <v>89</v>
      </c>
      <c r="B129">
        <f>B89*10000/B62</f>
        <v>0.09564062552301615</v>
      </c>
      <c r="C129">
        <f>C89*10000/C62</f>
        <v>0.05227771704126363</v>
      </c>
      <c r="D129">
        <f>D89*10000/D62</f>
        <v>-0.07719583946778028</v>
      </c>
      <c r="E129">
        <f>E89*10000/E62</f>
        <v>-0.01592034563753355</v>
      </c>
      <c r="F129">
        <f>F89*10000/F62</f>
        <v>0.08274005218361866</v>
      </c>
      <c r="G129">
        <f>AVERAGE(C129:E129)</f>
        <v>-0.01361282268801673</v>
      </c>
      <c r="H129">
        <f>STDEV(C129:E129)</f>
        <v>0.06476761502013993</v>
      </c>
      <c r="I129">
        <f>(B129*B4+C129*C4+D129*D4+E129*E4+F129*F4)/SUM(B4:F4)</f>
        <v>0.015051771776177022</v>
      </c>
    </row>
    <row r="130" spans="1:9" ht="12.75">
      <c r="A130" t="s">
        <v>90</v>
      </c>
      <c r="B130">
        <f>B90*10000/B62</f>
        <v>0.12461004715592634</v>
      </c>
      <c r="C130">
        <f>C90*10000/C62</f>
        <v>0.0917936003959514</v>
      </c>
      <c r="D130">
        <f>D90*10000/D62</f>
        <v>-0.022293585070716607</v>
      </c>
      <c r="E130">
        <f>E90*10000/E62</f>
        <v>-0.013635264828188805</v>
      </c>
      <c r="F130">
        <f>F90*10000/F62</f>
        <v>0.21187047325885566</v>
      </c>
      <c r="G130">
        <f>AVERAGE(C130:E130)</f>
        <v>0.01862158349901533</v>
      </c>
      <c r="H130">
        <f>STDEV(C130:E130)</f>
        <v>0.06351653068241106</v>
      </c>
      <c r="I130">
        <f>(B130*B4+C130*C4+D130*D4+E130*E4+F130*F4)/SUM(B4:F4)</f>
        <v>0.059723577712205864</v>
      </c>
    </row>
    <row r="131" spans="1:9" ht="12.75">
      <c r="A131" t="s">
        <v>91</v>
      </c>
      <c r="B131">
        <f>B91*10000/B62</f>
        <v>-0.02759630481793547</v>
      </c>
      <c r="C131">
        <f>C91*10000/C62</f>
        <v>0.03152630180379551</v>
      </c>
      <c r="D131">
        <f>D91*10000/D62</f>
        <v>-0.019604408962274597</v>
      </c>
      <c r="E131">
        <f>E91*10000/E62</f>
        <v>-0.03467473681443614</v>
      </c>
      <c r="F131">
        <f>F91*10000/F62</f>
        <v>0.019839262234633046</v>
      </c>
      <c r="G131">
        <f>AVERAGE(C131:E131)</f>
        <v>-0.007584281324305077</v>
      </c>
      <c r="H131">
        <f>STDEV(C131:E131)</f>
        <v>0.034698803723730284</v>
      </c>
      <c r="I131">
        <f>(B131*B4+C131*C4+D131*D4+E131*E4+F131*F4)/SUM(B4:F4)</f>
        <v>-0.006817928738355801</v>
      </c>
    </row>
    <row r="132" spans="1:9" ht="12.75">
      <c r="A132" t="s">
        <v>92</v>
      </c>
      <c r="B132">
        <f>B92*10000/B62</f>
        <v>-0.0034192560972150276</v>
      </c>
      <c r="C132">
        <f>C92*10000/C62</f>
        <v>0.04950148828946339</v>
      </c>
      <c r="D132">
        <f>D92*10000/D62</f>
        <v>0.0735583668553177</v>
      </c>
      <c r="E132">
        <f>E92*10000/E62</f>
        <v>0.052290389568738445</v>
      </c>
      <c r="F132">
        <f>F92*10000/F62</f>
        <v>-0.06368483985286681</v>
      </c>
      <c r="G132">
        <f>AVERAGE(C132:E132)</f>
        <v>0.05845008157117318</v>
      </c>
      <c r="H132">
        <f>STDEV(C132:E132)</f>
        <v>0.01315825618221158</v>
      </c>
      <c r="I132">
        <f>(B132*B4+C132*C4+D132*D4+E132*E4+F132*F4)/SUM(B4:F4)</f>
        <v>0.03321837392190885</v>
      </c>
    </row>
    <row r="133" spans="1:9" ht="12.75">
      <c r="A133" t="s">
        <v>93</v>
      </c>
      <c r="B133">
        <f>B93*10000/B62</f>
        <v>0.12530500164040928</v>
      </c>
      <c r="C133">
        <f>C93*10000/C62</f>
        <v>0.1170391081369837</v>
      </c>
      <c r="D133">
        <f>D93*10000/D62</f>
        <v>0.13291607027406768</v>
      </c>
      <c r="E133">
        <f>E93*10000/E62</f>
        <v>0.12512088577552136</v>
      </c>
      <c r="F133">
        <f>F93*10000/F62</f>
        <v>0.1018975186204497</v>
      </c>
      <c r="G133">
        <f>AVERAGE(C133:E133)</f>
        <v>0.1250253547288576</v>
      </c>
      <c r="H133">
        <f>STDEV(C133:E133)</f>
        <v>0.007938912161704306</v>
      </c>
      <c r="I133">
        <f>(B133*B4+C133*C4+D133*D4+E133*E4+F133*F4)/SUM(B4:F4)</f>
        <v>0.12198064950389949</v>
      </c>
    </row>
    <row r="134" spans="1:9" ht="12.75">
      <c r="A134" t="s">
        <v>94</v>
      </c>
      <c r="B134">
        <f>B94*10000/B62</f>
        <v>-0.005198460186793147</v>
      </c>
      <c r="C134">
        <f>C94*10000/C62</f>
        <v>-0.007165548569504652</v>
      </c>
      <c r="D134">
        <f>D94*10000/D62</f>
        <v>-0.009459864414007972</v>
      </c>
      <c r="E134">
        <f>E94*10000/E62</f>
        <v>-0.0003346495666704499</v>
      </c>
      <c r="F134">
        <f>F94*10000/F62</f>
        <v>-0.021387221979523856</v>
      </c>
      <c r="G134">
        <f>AVERAGE(C134:E134)</f>
        <v>-0.005653354183394358</v>
      </c>
      <c r="H134">
        <f>STDEV(C134:E134)</f>
        <v>0.004746834250166621</v>
      </c>
      <c r="I134">
        <f>(B134*B4+C134*C4+D134*D4+E134*E4+F134*F4)/SUM(B4:F4)</f>
        <v>-0.0076838009730987354</v>
      </c>
    </row>
    <row r="135" spans="1:9" ht="12.75">
      <c r="A135" t="s">
        <v>95</v>
      </c>
      <c r="B135">
        <f>B95*10000/B62</f>
        <v>-0.0017308500959719482</v>
      </c>
      <c r="C135">
        <f>C95*10000/C62</f>
        <v>-0.0004405068441136282</v>
      </c>
      <c r="D135">
        <f>D95*10000/D62</f>
        <v>-0.008693231550011785</v>
      </c>
      <c r="E135">
        <f>E95*10000/E62</f>
        <v>0.002486737293670292</v>
      </c>
      <c r="F135">
        <f>F95*10000/F62</f>
        <v>0.0035606563390146984</v>
      </c>
      <c r="G135">
        <f>AVERAGE(C135:E135)</f>
        <v>-0.0022156670334850404</v>
      </c>
      <c r="H135">
        <f>STDEV(C135:E135)</f>
        <v>0.005797527154733503</v>
      </c>
      <c r="I135">
        <f>(B135*B4+C135*C4+D135*D4+E135*E4+F135*F4)/SUM(B4:F4)</f>
        <v>-0.0013738753952029369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2005-03-31T13:51:24Z</cp:lastPrinted>
  <dcterms:created xsi:type="dcterms:W3CDTF">2005-03-31T13:51:24Z</dcterms:created>
  <dcterms:modified xsi:type="dcterms:W3CDTF">2005-04-01T08:35:45Z</dcterms:modified>
  <cp:category/>
  <cp:version/>
  <cp:contentType/>
  <cp:contentStatus/>
</cp:coreProperties>
</file>