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<sst xmlns="http://schemas.openxmlformats.org/spreadsheetml/2006/main" count="204" uniqueCount="98">
  <si>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04/04/2005       15:27:08</t>
  </si>
  <si>
    <t>LISSNER</t>
  </si>
  <si>
    <t>HCMQAP536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</si>
  <si>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</si>
  <si>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</si>
  <si>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</si>
  <si>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</si>
  <si>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</si>
  <si>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</si>
  <si>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</si>
  <si>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</si>
  <si>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</si>
  <si>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</si>
  <si>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</si>
  <si>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</si>
  <si>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</si>
  <si>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</si>
  <si>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</si>
  <si>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</si>
  <si>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</si>
  <si>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</si>
  <si>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</si>
  <si>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</si>
  <si>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</si>
  <si>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</si>
  <si>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</si>
  <si>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</si>
  <si>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</si>
  <si>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</si>
  <si>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</si>
  <si>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</si>
  <si>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</si>
  <si>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</si>
  <si>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</si>
  <si>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</si>
  <si>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</si>
  <si>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</si>
  <si>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</si>
  <si>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</si>
  <si>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</si>
  <si>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</si>
  <si>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</si>
  <si>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</si>
  <si>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</si>
  <si>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</si>
  <si>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</si>
  <si>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</si>
  <si>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</si>
  <si>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</si>
  <si>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</si>
  <si>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</si>
  <si>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</si>
  <si>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62mn</t>
  </si>
  <si>
    <t>Dx moy(m)</t>
  </si>
  <si>
    <t>Dy moy(m)</t>
  </si>
  <si>
    <t>Dx moy (mm)</t>
  </si>
  <si>
    <t>Dy moy (mm)</t>
  </si>
  <si>
    <t>* = Integral error  ! = Central error           Conclusion : ACCEPTED           Duration : 62mn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</si>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</sst>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3869810"/>
        <c:axId val="13501699"/>
      </c:lineChart>
      <c:catAx>
        <c:axId val="238698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auto val="1"/>
        <c:lblOffset val="100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-0.003757</v>
      </c>
      <c r="D4" s="12">
        <v>-0.003757</v>
      </c>
      <c r="E4" s="12">
        <v>-0.00376</v>
      </c>
      <c r="F4" s="24">
        <v>-0.002083</v>
      </c>
      <c r="G4" s="34">
        <v>-0.01171</v>
      </c>
    </row>
    <row r="5" spans="1:7" ht="12.75" thickBot="1">
      <c r="A5" s="44" t="s">
        <v>13</v>
      </c>
      <c r="B5" s="45">
        <v>5.23728</v>
      </c>
      <c r="C5" s="46">
        <v>2.765487</v>
      </c>
      <c r="D5" s="46">
        <v>-0.925937</v>
      </c>
      <c r="E5" s="46">
        <v>-2.948814</v>
      </c>
      <c r="F5" s="47">
        <v>-3.692212</v>
      </c>
      <c r="G5" s="48">
        <v>8.401699</v>
      </c>
    </row>
    <row r="6" spans="1:7" ht="12.75" thickTop="1">
      <c r="A6" s="6" t="s">
        <v>14</v>
      </c>
      <c r="B6" s="39">
        <v>-224.6094</v>
      </c>
      <c r="C6" s="40">
        <v>164.5575</v>
      </c>
      <c r="D6" s="40">
        <v>-7.155727</v>
      </c>
      <c r="E6" s="40">
        <v>-24.47109</v>
      </c>
      <c r="F6" s="41">
        <v>3.90614</v>
      </c>
      <c r="G6" s="42">
        <v>0.002452095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0.1627159</v>
      </c>
      <c r="C8" s="13">
        <v>-1.16236</v>
      </c>
      <c r="D8" s="13">
        <v>-0.443821</v>
      </c>
      <c r="E8" s="13">
        <v>0.08036791</v>
      </c>
      <c r="F8" s="25">
        <v>-3.093008</v>
      </c>
      <c r="G8" s="35">
        <v>-0.7561123</v>
      </c>
    </row>
    <row r="9" spans="1:7" ht="12">
      <c r="A9" s="20" t="s">
        <v>17</v>
      </c>
      <c r="B9" s="29">
        <v>0.5845443</v>
      </c>
      <c r="C9" s="13">
        <v>-0.2361573</v>
      </c>
      <c r="D9" s="13">
        <v>0.4433363</v>
      </c>
      <c r="E9" s="13">
        <v>0.4295845</v>
      </c>
      <c r="F9" s="25">
        <v>-0.7991711</v>
      </c>
      <c r="G9" s="35">
        <v>0.1312648</v>
      </c>
    </row>
    <row r="10" spans="1:7" ht="12">
      <c r="A10" s="20" t="s">
        <v>18</v>
      </c>
      <c r="B10" s="29">
        <v>0.8367357</v>
      </c>
      <c r="C10" s="13">
        <v>0.7293817</v>
      </c>
      <c r="D10" s="13">
        <v>0.04126941</v>
      </c>
      <c r="E10" s="13">
        <v>-0.2236386</v>
      </c>
      <c r="F10" s="25">
        <v>-1.595184</v>
      </c>
      <c r="G10" s="35">
        <v>0.03981745</v>
      </c>
    </row>
    <row r="11" spans="1:7" ht="12">
      <c r="A11" s="21" t="s">
        <v>19</v>
      </c>
      <c r="B11" s="31">
        <v>2.682648</v>
      </c>
      <c r="C11" s="15">
        <v>0.768287</v>
      </c>
      <c r="D11" s="15">
        <v>1.446583</v>
      </c>
      <c r="E11" s="15">
        <v>-0.13771</v>
      </c>
      <c r="F11" s="27">
        <v>12.55799</v>
      </c>
      <c r="G11" s="37">
        <v>2.562887</v>
      </c>
    </row>
    <row r="12" spans="1:7" ht="12">
      <c r="A12" s="20" t="s">
        <v>20</v>
      </c>
      <c r="B12" s="29">
        <v>0.5535369</v>
      </c>
      <c r="C12" s="13">
        <v>0.1022403</v>
      </c>
      <c r="D12" s="13">
        <v>-0.1163784</v>
      </c>
      <c r="E12" s="13">
        <v>-0.2230208</v>
      </c>
      <c r="F12" s="25">
        <v>-0.3363654</v>
      </c>
      <c r="G12" s="35">
        <v>-0.02189486</v>
      </c>
    </row>
    <row r="13" spans="1:7" ht="12">
      <c r="A13" s="20" t="s">
        <v>21</v>
      </c>
      <c r="B13" s="29">
        <v>0.09298869</v>
      </c>
      <c r="C13" s="13">
        <v>0.0934084</v>
      </c>
      <c r="D13" s="13">
        <v>0.1510439</v>
      </c>
      <c r="E13" s="13">
        <v>0.1751931</v>
      </c>
      <c r="F13" s="25">
        <v>0.1261501</v>
      </c>
      <c r="G13" s="35">
        <v>0.131276</v>
      </c>
    </row>
    <row r="14" spans="1:7" ht="12">
      <c r="A14" s="20" t="s">
        <v>22</v>
      </c>
      <c r="B14" s="29">
        <v>0.2212558</v>
      </c>
      <c r="C14" s="13">
        <v>0.0195023</v>
      </c>
      <c r="D14" s="13">
        <v>0.03006827</v>
      </c>
      <c r="E14" s="13">
        <v>-0.09460555</v>
      </c>
      <c r="F14" s="25">
        <v>-0.004782973</v>
      </c>
      <c r="G14" s="35">
        <v>0.02051577</v>
      </c>
    </row>
    <row r="15" spans="1:7" ht="12">
      <c r="A15" s="21" t="s">
        <v>23</v>
      </c>
      <c r="B15" s="31">
        <v>-0.2300117</v>
      </c>
      <c r="C15" s="15">
        <v>-0.000857736</v>
      </c>
      <c r="D15" s="15">
        <v>0.1375653</v>
      </c>
      <c r="E15" s="15">
        <v>0.05877288</v>
      </c>
      <c r="F15" s="27">
        <v>-0.2684249</v>
      </c>
      <c r="G15" s="37">
        <v>-0.02204119</v>
      </c>
    </row>
    <row r="16" spans="1:7" ht="12">
      <c r="A16" s="20" t="s">
        <v>24</v>
      </c>
      <c r="B16" s="29">
        <v>0.02380117</v>
      </c>
      <c r="C16" s="13">
        <v>-0.004727845</v>
      </c>
      <c r="D16" s="13">
        <v>-0.03696152</v>
      </c>
      <c r="E16" s="13">
        <v>-0.002630797</v>
      </c>
      <c r="F16" s="25">
        <v>-0.02196916</v>
      </c>
      <c r="G16" s="35">
        <v>-0.01014947</v>
      </c>
    </row>
    <row r="17" spans="1:7" ht="12">
      <c r="A17" s="20" t="s">
        <v>25</v>
      </c>
      <c r="B17" s="29">
        <v>-0.0357498</v>
      </c>
      <c r="C17" s="13">
        <v>-0.05026701</v>
      </c>
      <c r="D17" s="13">
        <v>-0.04088593</v>
      </c>
      <c r="E17" s="13">
        <v>-0.03861388</v>
      </c>
      <c r="F17" s="25">
        <v>-0.06073757</v>
      </c>
      <c r="G17" s="35">
        <v>-0.04450107</v>
      </c>
    </row>
    <row r="18" spans="1:7" ht="12">
      <c r="A18" s="20" t="s">
        <v>26</v>
      </c>
      <c r="B18" s="29">
        <v>0.0796499</v>
      </c>
      <c r="C18" s="13">
        <v>-0.01815327</v>
      </c>
      <c r="D18" s="13">
        <v>0.02980234</v>
      </c>
      <c r="E18" s="13">
        <v>0.01336107</v>
      </c>
      <c r="F18" s="25">
        <v>-0.01315524</v>
      </c>
      <c r="G18" s="35">
        <v>0.01578384</v>
      </c>
    </row>
    <row r="19" spans="1:7" ht="12">
      <c r="A19" s="21" t="s">
        <v>27</v>
      </c>
      <c r="B19" s="31">
        <v>-0.2089156</v>
      </c>
      <c r="C19" s="15">
        <v>-0.2033383</v>
      </c>
      <c r="D19" s="15">
        <v>-0.2184948</v>
      </c>
      <c r="E19" s="15">
        <v>-0.1989246</v>
      </c>
      <c r="F19" s="27">
        <v>-0.1487849</v>
      </c>
      <c r="G19" s="37">
        <v>-0.1994514</v>
      </c>
    </row>
    <row r="20" spans="1:7" ht="12.75" thickBot="1">
      <c r="A20" s="44" t="s">
        <v>28</v>
      </c>
      <c r="B20" s="45">
        <v>-0.006582835</v>
      </c>
      <c r="C20" s="46">
        <v>-0.002283735</v>
      </c>
      <c r="D20" s="46">
        <v>-0.006552049</v>
      </c>
      <c r="E20" s="46">
        <v>-0.002304929</v>
      </c>
      <c r="F20" s="47">
        <v>0.0001145892</v>
      </c>
      <c r="G20" s="48">
        <v>-0.003617657</v>
      </c>
    </row>
    <row r="21" spans="1:7" ht="12.75" thickTop="1">
      <c r="A21" s="6" t="s">
        <v>29</v>
      </c>
      <c r="B21" s="39">
        <v>-107.115</v>
      </c>
      <c r="C21" s="40">
        <v>61.12709</v>
      </c>
      <c r="D21" s="40">
        <v>-19.74004</v>
      </c>
      <c r="E21" s="40">
        <v>18.35443</v>
      </c>
      <c r="F21" s="41">
        <v>8.414588</v>
      </c>
      <c r="G21" s="43">
        <v>0.002886062</v>
      </c>
    </row>
    <row r="22" spans="1:7" ht="12">
      <c r="A22" s="20" t="s">
        <v>30</v>
      </c>
      <c r="B22" s="29">
        <v>104.7494</v>
      </c>
      <c r="C22" s="13">
        <v>55.31031</v>
      </c>
      <c r="D22" s="13">
        <v>-18.51876</v>
      </c>
      <c r="E22" s="13">
        <v>-58.97697</v>
      </c>
      <c r="F22" s="25">
        <v>-73.84558</v>
      </c>
      <c r="G22" s="36">
        <v>0</v>
      </c>
    </row>
    <row r="23" spans="1:7" ht="12">
      <c r="A23" s="20" t="s">
        <v>31</v>
      </c>
      <c r="B23" s="29">
        <v>2.956754</v>
      </c>
      <c r="C23" s="13">
        <v>-1.104978</v>
      </c>
      <c r="D23" s="13">
        <v>1.65189</v>
      </c>
      <c r="E23" s="13">
        <v>3.098312</v>
      </c>
      <c r="F23" s="25">
        <v>7.52457</v>
      </c>
      <c r="G23" s="35">
        <v>2.309057</v>
      </c>
    </row>
    <row r="24" spans="1:7" ht="12">
      <c r="A24" s="20" t="s">
        <v>32</v>
      </c>
      <c r="B24" s="29">
        <v>-0.4100163</v>
      </c>
      <c r="C24" s="13">
        <v>-3.857695</v>
      </c>
      <c r="D24" s="13">
        <v>-3.509195</v>
      </c>
      <c r="E24" s="13">
        <v>-1.478291</v>
      </c>
      <c r="F24" s="25">
        <v>-1.438693</v>
      </c>
      <c r="G24" s="35">
        <v>-2.379476</v>
      </c>
    </row>
    <row r="25" spans="1:7" ht="12">
      <c r="A25" s="20" t="s">
        <v>33</v>
      </c>
      <c r="B25" s="29">
        <v>1.245725</v>
      </c>
      <c r="C25" s="13">
        <v>-0.9499416</v>
      </c>
      <c r="D25" s="13">
        <v>-0.1116993</v>
      </c>
      <c r="E25" s="13">
        <v>0.5840307</v>
      </c>
      <c r="F25" s="25">
        <v>-0.004778218</v>
      </c>
      <c r="G25" s="35">
        <v>0.06480116</v>
      </c>
    </row>
    <row r="26" spans="1:7" ht="12">
      <c r="A26" s="21" t="s">
        <v>34</v>
      </c>
      <c r="B26" s="31">
        <v>0.8885561</v>
      </c>
      <c r="C26" s="15">
        <v>0.2017129</v>
      </c>
      <c r="D26" s="15">
        <v>-0.4913589</v>
      </c>
      <c r="E26" s="15">
        <v>-0.07445988</v>
      </c>
      <c r="F26" s="27">
        <v>1.772824</v>
      </c>
      <c r="G26" s="37">
        <v>0.2774501</v>
      </c>
    </row>
    <row r="27" spans="1:7" ht="12">
      <c r="A27" s="20" t="s">
        <v>35</v>
      </c>
      <c r="B27" s="29">
        <v>0.338703</v>
      </c>
      <c r="C27" s="13">
        <v>0.2555225</v>
      </c>
      <c r="D27" s="13">
        <v>0.1790087</v>
      </c>
      <c r="E27" s="13">
        <v>0.1874361</v>
      </c>
      <c r="F27" s="25">
        <v>0.352489</v>
      </c>
      <c r="G27" s="35">
        <v>0.2456884</v>
      </c>
    </row>
    <row r="28" spans="1:7" ht="12">
      <c r="A28" s="20" t="s">
        <v>36</v>
      </c>
      <c r="B28" s="29">
        <v>0.1368986</v>
      </c>
      <c r="C28" s="13">
        <v>-0.2690399</v>
      </c>
      <c r="D28" s="13">
        <v>-0.3641213</v>
      </c>
      <c r="E28" s="13">
        <v>0.08336279</v>
      </c>
      <c r="F28" s="25">
        <v>-0.1064228</v>
      </c>
      <c r="G28" s="35">
        <v>-0.1266383</v>
      </c>
    </row>
    <row r="29" spans="1:7" ht="12">
      <c r="A29" s="20" t="s">
        <v>37</v>
      </c>
      <c r="B29" s="29">
        <v>0.09145581</v>
      </c>
      <c r="C29" s="13">
        <v>-0.072773</v>
      </c>
      <c r="D29" s="13">
        <v>-0.05003692</v>
      </c>
      <c r="E29" s="13">
        <v>0.04912786</v>
      </c>
      <c r="F29" s="25">
        <v>0.07027819</v>
      </c>
      <c r="G29" s="35">
        <v>0.004889983</v>
      </c>
    </row>
    <row r="30" spans="1:7" ht="12">
      <c r="A30" s="21" t="s">
        <v>38</v>
      </c>
      <c r="B30" s="31">
        <v>0.1705311</v>
      </c>
      <c r="C30" s="15">
        <v>0.1285239</v>
      </c>
      <c r="D30" s="15">
        <v>0.02208532</v>
      </c>
      <c r="E30" s="15">
        <v>-0.1896467</v>
      </c>
      <c r="F30" s="27">
        <v>0.07138529</v>
      </c>
      <c r="G30" s="37">
        <v>0.02476004</v>
      </c>
    </row>
    <row r="31" spans="1:7" ht="12">
      <c r="A31" s="20" t="s">
        <v>39</v>
      </c>
      <c r="B31" s="29">
        <v>0.02889833</v>
      </c>
      <c r="C31" s="13">
        <v>-0.04363853</v>
      </c>
      <c r="D31" s="13">
        <v>-0.02453835</v>
      </c>
      <c r="E31" s="13">
        <v>-0.04062573</v>
      </c>
      <c r="F31" s="25">
        <v>0.001241208</v>
      </c>
      <c r="G31" s="35">
        <v>-0.02183808</v>
      </c>
    </row>
    <row r="32" spans="1:7" ht="12">
      <c r="A32" s="20" t="s">
        <v>40</v>
      </c>
      <c r="B32" s="29">
        <v>0.0517221</v>
      </c>
      <c r="C32" s="13">
        <v>0.01507011</v>
      </c>
      <c r="D32" s="13">
        <v>-0.009422235</v>
      </c>
      <c r="E32" s="13">
        <v>0.0166173</v>
      </c>
      <c r="F32" s="25">
        <v>-0.0001066113</v>
      </c>
      <c r="G32" s="35">
        <v>0.01282718</v>
      </c>
    </row>
    <row r="33" spans="1:7" ht="12">
      <c r="A33" s="20" t="s">
        <v>41</v>
      </c>
      <c r="B33" s="29">
        <v>0.160475</v>
      </c>
      <c r="C33" s="13">
        <v>0.1076081</v>
      </c>
      <c r="D33" s="13">
        <v>0.1330326</v>
      </c>
      <c r="E33" s="13">
        <v>0.1234918</v>
      </c>
      <c r="F33" s="25">
        <v>0.09247845</v>
      </c>
      <c r="G33" s="35">
        <v>0.1231796</v>
      </c>
    </row>
    <row r="34" spans="1:7" ht="12">
      <c r="A34" s="21" t="s">
        <v>42</v>
      </c>
      <c r="B34" s="31">
        <v>-0.001531618</v>
      </c>
      <c r="C34" s="15">
        <v>-0.004665199</v>
      </c>
      <c r="D34" s="15">
        <v>0.001363046</v>
      </c>
      <c r="E34" s="15">
        <v>-0.01437588</v>
      </c>
      <c r="F34" s="27">
        <v>-0.03695233</v>
      </c>
      <c r="G34" s="37">
        <v>-0.009413123</v>
      </c>
    </row>
    <row r="35" spans="1:7" ht="12.75" thickBot="1">
      <c r="A35" s="22" t="s">
        <v>43</v>
      </c>
      <c r="B35" s="32">
        <v>-0.004569266</v>
      </c>
      <c r="C35" s="16">
        <v>-0.01010133</v>
      </c>
      <c r="D35" s="16">
        <v>-0.002124917</v>
      </c>
      <c r="E35" s="16">
        <v>0.004742805</v>
      </c>
      <c r="F35" s="28">
        <v>0.008174289</v>
      </c>
      <c r="G35" s="38">
        <v>-0.001370115</v>
      </c>
    </row>
    <row r="36" spans="1:7" ht="12">
      <c r="A36" s="4" t="s">
        <v>44</v>
      </c>
      <c r="B36" s="3">
        <v>22.26257</v>
      </c>
      <c r="C36" s="3">
        <v>22.27478</v>
      </c>
      <c r="D36" s="3">
        <v>22.30225</v>
      </c>
      <c r="E36" s="3">
        <v>22.32056</v>
      </c>
      <c r="F36" s="3">
        <v>22.34802</v>
      </c>
      <c r="G36" s="3"/>
    </row>
    <row r="37" spans="1:6" ht="12">
      <c r="A37" s="4" t="s">
        <v>45</v>
      </c>
      <c r="B37" s="2">
        <v>-0.1180013</v>
      </c>
      <c r="C37" s="2">
        <v>0.0483195</v>
      </c>
      <c r="D37" s="2">
        <v>0.1205444</v>
      </c>
      <c r="E37" s="2">
        <v>0.1856486</v>
      </c>
      <c r="F37" s="2">
        <v>0.2339681</v>
      </c>
    </row>
    <row r="38" spans="1:7" ht="12">
      <c r="A38" s="4" t="s">
        <v>53</v>
      </c>
      <c r="B38" s="2">
        <v>0.0003837013</v>
      </c>
      <c r="C38" s="2">
        <v>-0.000280314</v>
      </c>
      <c r="D38" s="2">
        <v>1.210255E-05</v>
      </c>
      <c r="E38" s="2">
        <v>4.178343E-05</v>
      </c>
      <c r="F38" s="2">
        <v>0</v>
      </c>
      <c r="G38" s="2">
        <v>0.0002689806</v>
      </c>
    </row>
    <row r="39" spans="1:7" ht="12.75" thickBot="1">
      <c r="A39" s="4" t="s">
        <v>54</v>
      </c>
      <c r="B39" s="2">
        <v>0.0001780762</v>
      </c>
      <c r="C39" s="2">
        <v>-0.0001023656</v>
      </c>
      <c r="D39" s="2">
        <v>3.358048E-05</v>
      </c>
      <c r="E39" s="2">
        <v>-3.09561E-05</v>
      </c>
      <c r="F39" s="2">
        <v>-1.435305E-05</v>
      </c>
      <c r="G39" s="2">
        <v>0.001056177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3.116238</v>
      </c>
      <c r="F40" s="17" t="s">
        <v>48</v>
      </c>
      <c r="G40" s="8">
        <v>55.083312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0.003757</v>
      </c>
      <c r="D4">
        <v>0.003757</v>
      </c>
      <c r="E4">
        <v>0.00376</v>
      </c>
      <c r="F4">
        <v>0.002083</v>
      </c>
      <c r="G4">
        <v>0.01171</v>
      </c>
    </row>
    <row r="5" spans="1:7" ht="12.75">
      <c r="A5" t="s">
        <v>13</v>
      </c>
      <c r="B5">
        <v>5.23728</v>
      </c>
      <c r="C5">
        <v>2.765487</v>
      </c>
      <c r="D5">
        <v>-0.925937</v>
      </c>
      <c r="E5">
        <v>-2.948814</v>
      </c>
      <c r="F5">
        <v>-3.692212</v>
      </c>
      <c r="G5">
        <v>8.401699</v>
      </c>
    </row>
    <row r="6" spans="1:7" ht="12.75">
      <c r="A6" t="s">
        <v>14</v>
      </c>
      <c r="B6" s="49">
        <v>-224.6094</v>
      </c>
      <c r="C6" s="49">
        <v>164.5575</v>
      </c>
      <c r="D6" s="49">
        <v>-7.155727</v>
      </c>
      <c r="E6" s="49">
        <v>-24.47109</v>
      </c>
      <c r="F6" s="49">
        <v>3.90614</v>
      </c>
      <c r="G6" s="49">
        <v>0.002452095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0.1627159</v>
      </c>
      <c r="C8" s="49">
        <v>-1.16236</v>
      </c>
      <c r="D8" s="49">
        <v>-0.443821</v>
      </c>
      <c r="E8" s="49">
        <v>0.08036791</v>
      </c>
      <c r="F8" s="49">
        <v>-3.093008</v>
      </c>
      <c r="G8" s="49">
        <v>-0.7561123</v>
      </c>
    </row>
    <row r="9" spans="1:7" ht="12.75">
      <c r="A9" t="s">
        <v>17</v>
      </c>
      <c r="B9" s="49">
        <v>0.5845443</v>
      </c>
      <c r="C9" s="49">
        <v>-0.2361573</v>
      </c>
      <c r="D9" s="49">
        <v>0.4433363</v>
      </c>
      <c r="E9" s="49">
        <v>0.4295845</v>
      </c>
      <c r="F9" s="49">
        <v>-0.7991711</v>
      </c>
      <c r="G9" s="49">
        <v>0.1312648</v>
      </c>
    </row>
    <row r="10" spans="1:7" ht="12.75">
      <c r="A10" t="s">
        <v>18</v>
      </c>
      <c r="B10" s="49">
        <v>0.8367357</v>
      </c>
      <c r="C10" s="49">
        <v>0.7293817</v>
      </c>
      <c r="D10" s="49">
        <v>0.04126941</v>
      </c>
      <c r="E10" s="49">
        <v>-0.2236386</v>
      </c>
      <c r="F10" s="49">
        <v>-1.595184</v>
      </c>
      <c r="G10" s="49">
        <v>0.03981745</v>
      </c>
    </row>
    <row r="11" spans="1:7" ht="12.75">
      <c r="A11" t="s">
        <v>19</v>
      </c>
      <c r="B11" s="49">
        <v>2.682648</v>
      </c>
      <c r="C11" s="49">
        <v>0.768287</v>
      </c>
      <c r="D11" s="49">
        <v>1.446583</v>
      </c>
      <c r="E11" s="49">
        <v>-0.13771</v>
      </c>
      <c r="F11" s="49">
        <v>12.55799</v>
      </c>
      <c r="G11" s="49">
        <v>2.562887</v>
      </c>
    </row>
    <row r="12" spans="1:7" ht="12.75">
      <c r="A12" t="s">
        <v>20</v>
      </c>
      <c r="B12" s="49">
        <v>0.5535369</v>
      </c>
      <c r="C12" s="49">
        <v>0.1022403</v>
      </c>
      <c r="D12" s="49">
        <v>-0.1163784</v>
      </c>
      <c r="E12" s="49">
        <v>-0.2230208</v>
      </c>
      <c r="F12" s="49">
        <v>-0.3363654</v>
      </c>
      <c r="G12" s="49">
        <v>-0.02189486</v>
      </c>
    </row>
    <row r="13" spans="1:7" ht="12.75">
      <c r="A13" t="s">
        <v>21</v>
      </c>
      <c r="B13" s="49">
        <v>0.09298869</v>
      </c>
      <c r="C13" s="49">
        <v>0.0934084</v>
      </c>
      <c r="D13" s="49">
        <v>0.1510439</v>
      </c>
      <c r="E13" s="49">
        <v>0.1751931</v>
      </c>
      <c r="F13" s="49">
        <v>0.1261501</v>
      </c>
      <c r="G13" s="49">
        <v>0.131276</v>
      </c>
    </row>
    <row r="14" spans="1:7" ht="12.75">
      <c r="A14" t="s">
        <v>22</v>
      </c>
      <c r="B14" s="49">
        <v>0.2212558</v>
      </c>
      <c r="C14" s="49">
        <v>0.0195023</v>
      </c>
      <c r="D14" s="49">
        <v>0.03006827</v>
      </c>
      <c r="E14" s="49">
        <v>-0.09460555</v>
      </c>
      <c r="F14" s="49">
        <v>-0.004782973</v>
      </c>
      <c r="G14" s="49">
        <v>0.02051577</v>
      </c>
    </row>
    <row r="15" spans="1:7" ht="12.75">
      <c r="A15" t="s">
        <v>23</v>
      </c>
      <c r="B15" s="49">
        <v>-0.2300117</v>
      </c>
      <c r="C15" s="49">
        <v>-0.000857736</v>
      </c>
      <c r="D15" s="49">
        <v>0.1375653</v>
      </c>
      <c r="E15" s="49">
        <v>0.05877288</v>
      </c>
      <c r="F15" s="49">
        <v>-0.2684249</v>
      </c>
      <c r="G15" s="49">
        <v>-0.02204119</v>
      </c>
    </row>
    <row r="16" spans="1:7" ht="12.75">
      <c r="A16" t="s">
        <v>24</v>
      </c>
      <c r="B16" s="49">
        <v>0.02380117</v>
      </c>
      <c r="C16" s="49">
        <v>-0.004727845</v>
      </c>
      <c r="D16" s="49">
        <v>-0.03696152</v>
      </c>
      <c r="E16" s="49">
        <v>-0.002630797</v>
      </c>
      <c r="F16" s="49">
        <v>-0.02196916</v>
      </c>
      <c r="G16" s="49">
        <v>-0.01014947</v>
      </c>
    </row>
    <row r="17" spans="1:7" ht="12.75">
      <c r="A17" t="s">
        <v>25</v>
      </c>
      <c r="B17" s="49">
        <v>-0.0357498</v>
      </c>
      <c r="C17" s="49">
        <v>-0.05026701</v>
      </c>
      <c r="D17" s="49">
        <v>-0.04088593</v>
      </c>
      <c r="E17" s="49">
        <v>-0.03861388</v>
      </c>
      <c r="F17" s="49">
        <v>-0.06073757</v>
      </c>
      <c r="G17" s="49">
        <v>-0.04450107</v>
      </c>
    </row>
    <row r="18" spans="1:7" ht="12.75">
      <c r="A18" t="s">
        <v>26</v>
      </c>
      <c r="B18" s="49">
        <v>0.0796499</v>
      </c>
      <c r="C18" s="49">
        <v>-0.01815327</v>
      </c>
      <c r="D18" s="49">
        <v>0.02980234</v>
      </c>
      <c r="E18" s="49">
        <v>0.01336107</v>
      </c>
      <c r="F18" s="49">
        <v>-0.01315524</v>
      </c>
      <c r="G18" s="49">
        <v>0.01578384</v>
      </c>
    </row>
    <row r="19" spans="1:7" ht="12.75">
      <c r="A19" t="s">
        <v>27</v>
      </c>
      <c r="B19" s="49">
        <v>-0.2089156</v>
      </c>
      <c r="C19" s="49">
        <v>-0.2033383</v>
      </c>
      <c r="D19" s="49">
        <v>-0.2184948</v>
      </c>
      <c r="E19" s="49">
        <v>-0.1989246</v>
      </c>
      <c r="F19" s="49">
        <v>-0.1487849</v>
      </c>
      <c r="G19" s="49">
        <v>-0.1994514</v>
      </c>
    </row>
    <row r="20" spans="1:7" ht="12.75">
      <c r="A20" t="s">
        <v>28</v>
      </c>
      <c r="B20" s="49">
        <v>-0.006582835</v>
      </c>
      <c r="C20" s="49">
        <v>-0.002283735</v>
      </c>
      <c r="D20" s="49">
        <v>-0.006552049</v>
      </c>
      <c r="E20" s="49">
        <v>-0.002304929</v>
      </c>
      <c r="F20" s="49">
        <v>0.0001145892</v>
      </c>
      <c r="G20" s="49">
        <v>-0.003617657</v>
      </c>
    </row>
    <row r="21" spans="1:7" ht="12.75">
      <c r="A21" t="s">
        <v>29</v>
      </c>
      <c r="B21" s="49">
        <v>-107.115</v>
      </c>
      <c r="C21" s="49">
        <v>61.12709</v>
      </c>
      <c r="D21" s="49">
        <v>-19.74004</v>
      </c>
      <c r="E21" s="49">
        <v>18.35443</v>
      </c>
      <c r="F21" s="49">
        <v>8.414588</v>
      </c>
      <c r="G21" s="49">
        <v>0.002886062</v>
      </c>
    </row>
    <row r="22" spans="1:7" ht="12.75">
      <c r="A22" t="s">
        <v>30</v>
      </c>
      <c r="B22" s="49">
        <v>104.7494</v>
      </c>
      <c r="C22" s="49">
        <v>55.31031</v>
      </c>
      <c r="D22" s="49">
        <v>-18.51876</v>
      </c>
      <c r="E22" s="49">
        <v>-58.97697</v>
      </c>
      <c r="F22" s="49">
        <v>-73.84558</v>
      </c>
      <c r="G22" s="49">
        <v>0</v>
      </c>
    </row>
    <row r="23" spans="1:7" ht="12.75">
      <c r="A23" t="s">
        <v>31</v>
      </c>
      <c r="B23" s="49">
        <v>2.956754</v>
      </c>
      <c r="C23" s="49">
        <v>-1.104978</v>
      </c>
      <c r="D23" s="49">
        <v>1.65189</v>
      </c>
      <c r="E23" s="49">
        <v>3.098312</v>
      </c>
      <c r="F23" s="49">
        <v>7.52457</v>
      </c>
      <c r="G23" s="49">
        <v>2.309057</v>
      </c>
    </row>
    <row r="24" spans="1:7" ht="12.75">
      <c r="A24" t="s">
        <v>32</v>
      </c>
      <c r="B24" s="49">
        <v>-0.4100163</v>
      </c>
      <c r="C24" s="49">
        <v>-3.857695</v>
      </c>
      <c r="D24" s="49">
        <v>-3.509195</v>
      </c>
      <c r="E24" s="49">
        <v>-1.478291</v>
      </c>
      <c r="F24" s="49">
        <v>-1.438693</v>
      </c>
      <c r="G24" s="49">
        <v>-2.379476</v>
      </c>
    </row>
    <row r="25" spans="1:7" ht="12.75">
      <c r="A25" t="s">
        <v>33</v>
      </c>
      <c r="B25" s="49">
        <v>1.245725</v>
      </c>
      <c r="C25" s="49">
        <v>-0.9499416</v>
      </c>
      <c r="D25" s="49">
        <v>-0.1116993</v>
      </c>
      <c r="E25" s="49">
        <v>0.5840307</v>
      </c>
      <c r="F25" s="49">
        <v>-0.004778218</v>
      </c>
      <c r="G25" s="49">
        <v>0.06480116</v>
      </c>
    </row>
    <row r="26" spans="1:7" ht="12.75">
      <c r="A26" t="s">
        <v>34</v>
      </c>
      <c r="B26" s="49">
        <v>0.8885561</v>
      </c>
      <c r="C26" s="49">
        <v>0.2017129</v>
      </c>
      <c r="D26" s="49">
        <v>-0.4913589</v>
      </c>
      <c r="E26" s="49">
        <v>-0.07445988</v>
      </c>
      <c r="F26" s="49">
        <v>1.772824</v>
      </c>
      <c r="G26" s="49">
        <v>0.2774501</v>
      </c>
    </row>
    <row r="27" spans="1:7" ht="12.75">
      <c r="A27" t="s">
        <v>35</v>
      </c>
      <c r="B27" s="49">
        <v>0.338703</v>
      </c>
      <c r="C27" s="49">
        <v>0.2555225</v>
      </c>
      <c r="D27" s="49">
        <v>0.1790087</v>
      </c>
      <c r="E27" s="49">
        <v>0.1874361</v>
      </c>
      <c r="F27" s="49">
        <v>0.352489</v>
      </c>
      <c r="G27" s="49">
        <v>0.2456884</v>
      </c>
    </row>
    <row r="28" spans="1:7" ht="12.75">
      <c r="A28" t="s">
        <v>36</v>
      </c>
      <c r="B28" s="49">
        <v>0.1368986</v>
      </c>
      <c r="C28" s="49">
        <v>-0.2690399</v>
      </c>
      <c r="D28" s="49">
        <v>-0.3641213</v>
      </c>
      <c r="E28" s="49">
        <v>0.08336279</v>
      </c>
      <c r="F28" s="49">
        <v>-0.1064228</v>
      </c>
      <c r="G28" s="49">
        <v>-0.1266383</v>
      </c>
    </row>
    <row r="29" spans="1:7" ht="12.75">
      <c r="A29" t="s">
        <v>37</v>
      </c>
      <c r="B29" s="49">
        <v>0.09145581</v>
      </c>
      <c r="C29" s="49">
        <v>-0.072773</v>
      </c>
      <c r="D29" s="49">
        <v>-0.05003692</v>
      </c>
      <c r="E29" s="49">
        <v>0.04912786</v>
      </c>
      <c r="F29" s="49">
        <v>0.07027819</v>
      </c>
      <c r="G29" s="49">
        <v>0.004889983</v>
      </c>
    </row>
    <row r="30" spans="1:7" ht="12.75">
      <c r="A30" t="s">
        <v>38</v>
      </c>
      <c r="B30" s="49">
        <v>0.1705311</v>
      </c>
      <c r="C30" s="49">
        <v>0.1285239</v>
      </c>
      <c r="D30" s="49">
        <v>0.02208532</v>
      </c>
      <c r="E30" s="49">
        <v>-0.1896467</v>
      </c>
      <c r="F30" s="49">
        <v>0.07138529</v>
      </c>
      <c r="G30" s="49">
        <v>0.02476004</v>
      </c>
    </row>
    <row r="31" spans="1:7" ht="12.75">
      <c r="A31" t="s">
        <v>39</v>
      </c>
      <c r="B31" s="49">
        <v>0.02889833</v>
      </c>
      <c r="C31" s="49">
        <v>-0.04363853</v>
      </c>
      <c r="D31" s="49">
        <v>-0.02453835</v>
      </c>
      <c r="E31" s="49">
        <v>-0.04062573</v>
      </c>
      <c r="F31" s="49">
        <v>0.001241208</v>
      </c>
      <c r="G31" s="49">
        <v>-0.02183808</v>
      </c>
    </row>
    <row r="32" spans="1:7" ht="12.75">
      <c r="A32" t="s">
        <v>40</v>
      </c>
      <c r="B32" s="49">
        <v>0.0517221</v>
      </c>
      <c r="C32" s="49">
        <v>0.01507011</v>
      </c>
      <c r="D32" s="49">
        <v>-0.009422235</v>
      </c>
      <c r="E32" s="49">
        <v>0.0166173</v>
      </c>
      <c r="F32" s="49">
        <v>-0.0001066113</v>
      </c>
      <c r="G32" s="49">
        <v>0.01282718</v>
      </c>
    </row>
    <row r="33" spans="1:7" ht="12.75">
      <c r="A33" t="s">
        <v>41</v>
      </c>
      <c r="B33" s="49">
        <v>0.160475</v>
      </c>
      <c r="C33" s="49">
        <v>0.1076081</v>
      </c>
      <c r="D33" s="49">
        <v>0.1330326</v>
      </c>
      <c r="E33" s="49">
        <v>0.1234918</v>
      </c>
      <c r="F33" s="49">
        <v>0.09247845</v>
      </c>
      <c r="G33" s="49">
        <v>0.1231796</v>
      </c>
    </row>
    <row r="34" spans="1:7" ht="12.75">
      <c r="A34" t="s">
        <v>42</v>
      </c>
      <c r="B34" s="49">
        <v>-0.001531618</v>
      </c>
      <c r="C34" s="49">
        <v>-0.004665199</v>
      </c>
      <c r="D34" s="49">
        <v>0.001363046</v>
      </c>
      <c r="E34" s="49">
        <v>-0.01437588</v>
      </c>
      <c r="F34" s="49">
        <v>-0.03695233</v>
      </c>
      <c r="G34" s="49">
        <v>-0.009413123</v>
      </c>
    </row>
    <row r="35" spans="1:7" ht="12.75">
      <c r="A35" t="s">
        <v>43</v>
      </c>
      <c r="B35" s="49">
        <v>-0.004569266</v>
      </c>
      <c r="C35" s="49">
        <v>-0.01010133</v>
      </c>
      <c r="D35" s="49">
        <v>-0.002124917</v>
      </c>
      <c r="E35" s="49">
        <v>0.004742805</v>
      </c>
      <c r="F35" s="49">
        <v>0.008174289</v>
      </c>
      <c r="G35" s="49">
        <v>-0.001370115</v>
      </c>
    </row>
    <row r="36" spans="1:6" ht="12.75">
      <c r="A36" t="s">
        <v>44</v>
      </c>
      <c r="B36" s="49">
        <v>22.26257</v>
      </c>
      <c r="C36" s="49">
        <v>22.27478</v>
      </c>
      <c r="D36" s="49">
        <v>22.30225</v>
      </c>
      <c r="E36" s="49">
        <v>22.32056</v>
      </c>
      <c r="F36" s="49">
        <v>22.34802</v>
      </c>
    </row>
    <row r="37" spans="1:6" ht="12.75">
      <c r="A37" t="s">
        <v>45</v>
      </c>
      <c r="B37" s="49">
        <v>-0.1180013</v>
      </c>
      <c r="C37" s="49">
        <v>0.0483195</v>
      </c>
      <c r="D37" s="49">
        <v>0.1205444</v>
      </c>
      <c r="E37" s="49">
        <v>0.1856486</v>
      </c>
      <c r="F37" s="49">
        <v>0.2339681</v>
      </c>
    </row>
    <row r="38" spans="1:7" ht="12.75">
      <c r="A38" t="s">
        <v>55</v>
      </c>
      <c r="B38" s="49">
        <v>0.0003837013</v>
      </c>
      <c r="C38" s="49">
        <v>-0.000280314</v>
      </c>
      <c r="D38" s="49">
        <v>1.210255E-05</v>
      </c>
      <c r="E38" s="49">
        <v>4.178343E-05</v>
      </c>
      <c r="F38" s="49">
        <v>0</v>
      </c>
      <c r="G38" s="49">
        <v>0.0002689806</v>
      </c>
    </row>
    <row r="39" spans="1:7" ht="12.75">
      <c r="A39" t="s">
        <v>56</v>
      </c>
      <c r="B39" s="49">
        <v>0.0001780762</v>
      </c>
      <c r="C39" s="49">
        <v>-0.0001023656</v>
      </c>
      <c r="D39" s="49">
        <v>3.358048E-05</v>
      </c>
      <c r="E39" s="49">
        <v>-3.09561E-05</v>
      </c>
      <c r="F39" s="49">
        <v>-1.435305E-05</v>
      </c>
      <c r="G39" s="49">
        <v>0.001056177</v>
      </c>
    </row>
    <row r="40" spans="2:7" ht="12.75">
      <c r="B40" t="s">
        <v>46</v>
      </c>
      <c r="C40">
        <v>-0.003758</v>
      </c>
      <c r="D40" t="s">
        <v>47</v>
      </c>
      <c r="E40">
        <v>3.116238</v>
      </c>
      <c r="F40" t="s">
        <v>48</v>
      </c>
      <c r="G40">
        <v>55.083312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0.0003837013180521446</v>
      </c>
      <c r="C50">
        <f>-0.017/(C7*C7+C22*C22)*(C21*C22+C6*C7)</f>
        <v>-0.000280313937461372</v>
      </c>
      <c r="D50">
        <f>-0.017/(D7*D7+D22*D22)*(D21*D22+D6*D7)</f>
        <v>1.2102549014241626E-05</v>
      </c>
      <c r="E50">
        <f>-0.017/(E7*E7+E22*E22)*(E21*E22+E6*E7)</f>
        <v>4.1783422727785566E-05</v>
      </c>
      <c r="F50">
        <f>-0.017/(F7*F7+F22*F22)*(F21*F22+F6*F7)</f>
        <v>-6.534447043190146E-06</v>
      </c>
      <c r="G50">
        <f>(B50*B$4+C50*C$4+D50*D$4+E50*E$4+F50*F$4)/SUM(B$4:F$4)</f>
        <v>1.6684857514309556E-07</v>
      </c>
    </row>
    <row r="51" spans="1:7" ht="12.75">
      <c r="A51" t="s">
        <v>59</v>
      </c>
      <c r="B51">
        <f>-0.017/(B7*B7+B22*B22)*(B21*B7-B6*B22)</f>
        <v>0.0001780762517154829</v>
      </c>
      <c r="C51">
        <f>-0.017/(C7*C7+C22*C22)*(C21*C7-C6*C22)</f>
        <v>-0.00010236562792216911</v>
      </c>
      <c r="D51">
        <f>-0.017/(D7*D7+D22*D22)*(D21*D7-D6*D22)</f>
        <v>3.3580480420058296E-05</v>
      </c>
      <c r="E51">
        <f>-0.017/(E7*E7+E22*E22)*(E21*E7-E6*E22)</f>
        <v>-3.095610503312861E-05</v>
      </c>
      <c r="F51">
        <f>-0.017/(F7*F7+F22*F22)*(F21*F7-F6*F22)</f>
        <v>-1.4353053603188367E-05</v>
      </c>
      <c r="G51">
        <f>(B51*B$4+C51*C$4+D51*D$4+E51*E$4+F51*F$4)/SUM(B$4:F$4)</f>
        <v>-1.5650051998971457E-07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9999.945400780674</v>
      </c>
      <c r="C62">
        <f>C7+(2/0.017)*(C8*C50-C23*C51)</f>
        <v>10000.025025169592</v>
      </c>
      <c r="D62">
        <f>D7+(2/0.017)*(D8*D50-D23*D51)</f>
        <v>9999.992842044094</v>
      </c>
      <c r="E62">
        <f>E7+(2/0.017)*(E8*E50-E23*E51)</f>
        <v>10000.011678790359</v>
      </c>
      <c r="F62">
        <f>F7+(2/0.017)*(F8*F50-F23*F51)</f>
        <v>10000.015083723945</v>
      </c>
    </row>
    <row r="63" spans="1:6" ht="12.75">
      <c r="A63" t="s">
        <v>67</v>
      </c>
      <c r="B63">
        <f>B8+(3/0.017)*(B9*B50-B24*B51)</f>
        <v>0.21518141486166809</v>
      </c>
      <c r="C63">
        <f>C8+(3/0.017)*(C9*C50-C24*C51)</f>
        <v>-1.2203653861854058</v>
      </c>
      <c r="D63">
        <f>D8+(3/0.017)*(D9*D50-D24*D51)</f>
        <v>-0.4220787729491396</v>
      </c>
      <c r="E63">
        <f>E8+(3/0.017)*(E9*E50-E24*E51)</f>
        <v>0.07545980046387218</v>
      </c>
      <c r="F63">
        <f>F8+(3/0.017)*(F9*F50-F24*F51)</f>
        <v>-3.0957304993852004</v>
      </c>
    </row>
    <row r="64" spans="1:6" ht="12.75">
      <c r="A64" t="s">
        <v>68</v>
      </c>
      <c r="B64">
        <f>B9+(4/0.017)*(B10*B50-B25*B51)</f>
        <v>0.6078907828901209</v>
      </c>
      <c r="C64">
        <f>C9+(4/0.017)*(C10*C50-C25*C51)</f>
        <v>-0.30714488226180214</v>
      </c>
      <c r="D64">
        <f>D9+(4/0.017)*(D10*D50-D25*D51)</f>
        <v>0.4443363896973878</v>
      </c>
      <c r="E64">
        <f>E9+(4/0.017)*(E10*E50-E25*E51)</f>
        <v>0.43163977753640503</v>
      </c>
      <c r="F64">
        <f>F9+(4/0.017)*(F10*F50-F25*F51)</f>
        <v>-0.7967346145051618</v>
      </c>
    </row>
    <row r="65" spans="1:6" ht="12.75">
      <c r="A65" t="s">
        <v>69</v>
      </c>
      <c r="B65">
        <f>B10+(5/0.017)*(B11*B50-B26*B51)</f>
        <v>1.0929430040420653</v>
      </c>
      <c r="C65">
        <f>C10+(5/0.017)*(C11*C50-C26*C51)</f>
        <v>0.6721131451759167</v>
      </c>
      <c r="D65">
        <f>D10+(5/0.017)*(D11*D50-D26*D51)</f>
        <v>0.05127158928862943</v>
      </c>
      <c r="E65">
        <f>E10+(5/0.017)*(E11*E50-E26*E51)</f>
        <v>-0.2260088891205522</v>
      </c>
      <c r="F65">
        <f>F10+(5/0.017)*(F11*F50-F26*F51)</f>
        <v>-1.6118352008008507</v>
      </c>
    </row>
    <row r="66" spans="1:6" ht="12.75">
      <c r="A66" t="s">
        <v>70</v>
      </c>
      <c r="B66">
        <f>B11+(6/0.017)*(B12*B50-B27*B51)</f>
        <v>2.736322544977309</v>
      </c>
      <c r="C66">
        <f>C11+(6/0.017)*(C12*C50-C27*C51)</f>
        <v>0.7674037082707684</v>
      </c>
      <c r="D66">
        <f>D11+(6/0.017)*(D12*D50-D27*D51)</f>
        <v>1.4439642917286226</v>
      </c>
      <c r="E66">
        <f>E11+(6/0.017)*(E12*E50-E27*E51)</f>
        <v>-0.1389510402699608</v>
      </c>
      <c r="F66">
        <f>F11+(6/0.017)*(F12*F50-F27*F51)</f>
        <v>12.560551384260586</v>
      </c>
    </row>
    <row r="67" spans="1:6" ht="12.75">
      <c r="A67" t="s">
        <v>71</v>
      </c>
      <c r="B67">
        <f>B12+(7/0.017)*(B13*B50-B28*B51)</f>
        <v>0.558190456090995</v>
      </c>
      <c r="C67">
        <f>C12+(7/0.017)*(C13*C50-C28*C51)</f>
        <v>0.0801186057135829</v>
      </c>
      <c r="D67">
        <f>D12+(7/0.017)*(D13*D50-D28*D51)</f>
        <v>-0.11059088878131773</v>
      </c>
      <c r="E67">
        <f>E12+(7/0.017)*(E13*E50-E28*E51)</f>
        <v>-0.21894401867789992</v>
      </c>
      <c r="F67">
        <f>F12+(7/0.017)*(F13*F50-F28*F51)</f>
        <v>-0.3373337937121536</v>
      </c>
    </row>
    <row r="68" spans="1:6" ht="12.75">
      <c r="A68" t="s">
        <v>72</v>
      </c>
      <c r="B68">
        <f>B13+(8/0.017)*(B14*B50-B29*B51)</f>
        <v>0.1252757649384839</v>
      </c>
      <c r="C68">
        <f>C13+(8/0.017)*(C14*C50-C29*C51)</f>
        <v>0.08733017866196098</v>
      </c>
      <c r="D68">
        <f>D13+(8/0.017)*(D14*D50-D29*D51)</f>
        <v>0.15200586071707695</v>
      </c>
      <c r="E68">
        <f>E13+(8/0.017)*(E14*E50-E29*E51)</f>
        <v>0.17404856517937325</v>
      </c>
      <c r="F68">
        <f>F13+(8/0.017)*(F14*F50-F29*F51)</f>
        <v>0.1266394932762271</v>
      </c>
    </row>
    <row r="69" spans="1:6" ht="12.75">
      <c r="A69" t="s">
        <v>73</v>
      </c>
      <c r="B69">
        <f>B14+(9/0.017)*(B15*B50-B30*B51)</f>
        <v>0.15845521271076507</v>
      </c>
      <c r="C69">
        <f>C14+(9/0.017)*(C15*C50-C30*C51)</f>
        <v>0.026594757984571525</v>
      </c>
      <c r="D69">
        <f>D14+(9/0.017)*(D15*D50-D30*D51)</f>
        <v>0.030557052127688424</v>
      </c>
      <c r="E69">
        <f>E14+(9/0.017)*(E15*E50-E30*E51)</f>
        <v>-0.09641348645116184</v>
      </c>
      <c r="F69">
        <f>F14+(9/0.017)*(F15*F50-F30*F51)</f>
        <v>-0.0033119467240144227</v>
      </c>
    </row>
    <row r="70" spans="1:6" ht="12.75">
      <c r="A70" t="s">
        <v>74</v>
      </c>
      <c r="B70">
        <f>B15+(10/0.017)*(B16*B50-B31*B51)</f>
        <v>-0.2276667388159141</v>
      </c>
      <c r="C70">
        <f>C15+(10/0.017)*(C16*C50-C31*C51)</f>
        <v>-0.002705856398466679</v>
      </c>
      <c r="D70">
        <f>D15+(10/0.017)*(D16*D50-D31*D51)</f>
        <v>0.13778687704369097</v>
      </c>
      <c r="E70">
        <f>E15+(10/0.017)*(E16*E50-E31*E51)</f>
        <v>0.057968445842300285</v>
      </c>
      <c r="F70">
        <f>F15+(10/0.017)*(F16*F50-F31*F51)</f>
        <v>-0.2683299756249647</v>
      </c>
    </row>
    <row r="71" spans="1:6" ht="12.75">
      <c r="A71" t="s">
        <v>75</v>
      </c>
      <c r="B71">
        <f>B16+(11/0.017)*(B17*B50-B32*B51)</f>
        <v>0.008965584478323924</v>
      </c>
      <c r="C71">
        <f>C16+(11/0.017)*(C17*C50-C32*C51)</f>
        <v>0.0053877580868046775</v>
      </c>
      <c r="D71">
        <f>D16+(11/0.017)*(D17*D50-D32*D51)</f>
        <v>-0.03707696874898581</v>
      </c>
      <c r="E71">
        <f>E16+(11/0.017)*(E17*E50-E32*E51)</f>
        <v>-0.003341923179844867</v>
      </c>
      <c r="F71">
        <f>F16+(11/0.017)*(F17*F50-F32*F51)</f>
        <v>-0.021713341258416004</v>
      </c>
    </row>
    <row r="72" spans="1:6" ht="12.75">
      <c r="A72" t="s">
        <v>76</v>
      </c>
      <c r="B72">
        <f>B17+(12/0.017)*(B18*B50-B33*B51)</f>
        <v>-0.034348634033873365</v>
      </c>
      <c r="C72">
        <f>C17+(12/0.017)*(C18*C50-C33*C51)</f>
        <v>-0.0388994909523452</v>
      </c>
      <c r="D72">
        <f>D17+(12/0.017)*(D18*D50-D33*D51)</f>
        <v>-0.04378471659219319</v>
      </c>
      <c r="E72">
        <f>E17+(12/0.017)*(E18*E50-E33*E51)</f>
        <v>-0.03552134138769249</v>
      </c>
      <c r="F72">
        <f>F17+(12/0.017)*(F18*F50-F33*F51)</f>
        <v>-0.0597399391512163</v>
      </c>
    </row>
    <row r="73" spans="1:6" ht="12.75">
      <c r="A73" t="s">
        <v>77</v>
      </c>
      <c r="B73">
        <f>B18+(13/0.017)*(B19*B50-B34*B51)</f>
        <v>0.018558735190646443</v>
      </c>
      <c r="C73">
        <f>C18+(13/0.017)*(C19*C50-C34*C51)</f>
        <v>0.025068673841229565</v>
      </c>
      <c r="D73">
        <f>D18+(13/0.017)*(D19*D50-D34*D51)</f>
        <v>0.02774519264962763</v>
      </c>
      <c r="E73">
        <f>E18+(13/0.017)*(E19*E50-E34*E51)</f>
        <v>0.00666471501460406</v>
      </c>
      <c r="F73">
        <f>F18+(13/0.017)*(F19*F50-F34*F51)</f>
        <v>-0.012817356023758397</v>
      </c>
    </row>
    <row r="74" spans="1:6" ht="12.75">
      <c r="A74" t="s">
        <v>78</v>
      </c>
      <c r="B74">
        <f>B19+(14/0.017)*(B20*B50-B35*B51)</f>
        <v>-0.2103256179912402</v>
      </c>
      <c r="C74">
        <f>C19+(14/0.017)*(C20*C50-C35*C51)</f>
        <v>-0.20366266043156644</v>
      </c>
      <c r="D74">
        <f>D19+(14/0.017)*(D20*D50-D35*D51)</f>
        <v>-0.2185013394497852</v>
      </c>
      <c r="E74">
        <f>E19+(14/0.017)*(E20*E50-E35*E51)</f>
        <v>-0.1988830027495565</v>
      </c>
      <c r="F74">
        <f>F19+(14/0.017)*(F20*F50-F35*F51)</f>
        <v>-0.14868889522142578</v>
      </c>
    </row>
    <row r="75" spans="1:6" ht="12.75">
      <c r="A75" t="s">
        <v>79</v>
      </c>
      <c r="B75" s="49">
        <f>B20</f>
        <v>-0.006582835</v>
      </c>
      <c r="C75" s="49">
        <f>C20</f>
        <v>-0.002283735</v>
      </c>
      <c r="D75" s="49">
        <f>D20</f>
        <v>-0.006552049</v>
      </c>
      <c r="E75" s="49">
        <f>E20</f>
        <v>-0.002304929</v>
      </c>
      <c r="F75" s="49">
        <f>F20</f>
        <v>0.0001145892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104.8862807346497</v>
      </c>
      <c r="C82">
        <f>C22+(2/0.017)*(C8*C51+C23*C50)</f>
        <v>55.360748405324685</v>
      </c>
      <c r="D82">
        <f>D22+(2/0.017)*(D8*D51+D23*D50)</f>
        <v>-18.518161369730514</v>
      </c>
      <c r="E82">
        <f>E22+(2/0.017)*(E8*E51+E23*E50)</f>
        <v>-58.96203232910879</v>
      </c>
      <c r="F82">
        <f>F22+(2/0.017)*(F8*F51+F23*F50)</f>
        <v>-73.84614174053749</v>
      </c>
    </row>
    <row r="83" spans="1:6" ht="12.75">
      <c r="A83" t="s">
        <v>82</v>
      </c>
      <c r="B83">
        <f>B23+(3/0.017)*(B9*B51+B24*B50)</f>
        <v>2.947360411148139</v>
      </c>
      <c r="C83">
        <f>C23+(3/0.017)*(C9*C51+C24*C50)</f>
        <v>-0.9098826943627144</v>
      </c>
      <c r="D83">
        <f>D23+(3/0.017)*(D9*D51+D24*D50)</f>
        <v>1.6470224543741683</v>
      </c>
      <c r="E83">
        <f>E23+(3/0.017)*(E9*E51+E24*E50)</f>
        <v>3.0850650022346557</v>
      </c>
      <c r="F83">
        <f>F23+(3/0.017)*(F9*F51+F24*F50)</f>
        <v>7.528253225092293</v>
      </c>
    </row>
    <row r="84" spans="1:6" ht="12.75">
      <c r="A84" t="s">
        <v>83</v>
      </c>
      <c r="B84">
        <f>B24+(4/0.017)*(B10*B51+B25*B50)</f>
        <v>-0.2624894572792851</v>
      </c>
      <c r="C84">
        <f>C24+(4/0.017)*(C10*C51+C25*C50)</f>
        <v>-3.8126083518731964</v>
      </c>
      <c r="D84">
        <f>D24+(4/0.017)*(D10*D51+D25*D50)</f>
        <v>-3.5091869999149776</v>
      </c>
      <c r="E84">
        <f>E24+(4/0.017)*(E10*E51+E25*E50)</f>
        <v>-1.470920227855255</v>
      </c>
      <c r="F84">
        <f>F24+(4/0.017)*(F10*F51+F25*F50)</f>
        <v>-1.433298415418487</v>
      </c>
    </row>
    <row r="85" spans="1:6" ht="12.75">
      <c r="A85" t="s">
        <v>84</v>
      </c>
      <c r="B85">
        <f>B25+(5/0.017)*(B11*B51+B26*B50)</f>
        <v>1.4865061903662675</v>
      </c>
      <c r="C85">
        <f>C25+(5/0.017)*(C11*C51+C26*C50)</f>
        <v>-0.9897031054162329</v>
      </c>
      <c r="D85">
        <f>D25+(5/0.017)*(D11*D51+D26*D50)</f>
        <v>-0.09916098913627784</v>
      </c>
      <c r="E85">
        <f>E25+(5/0.017)*(E11*E51+E26*E50)</f>
        <v>0.58436945781818</v>
      </c>
      <c r="F85">
        <f>F25+(5/0.017)*(F11*F51+F26*F50)</f>
        <v>-0.061198785106823535</v>
      </c>
    </row>
    <row r="86" spans="1:6" ht="12.75">
      <c r="A86" t="s">
        <v>85</v>
      </c>
      <c r="B86">
        <f>B26+(6/0.017)*(B12*B51+B27*B50)</f>
        <v>0.9692146519528554</v>
      </c>
      <c r="C86">
        <f>C26+(6/0.017)*(C12*C51+C27*C50)</f>
        <v>0.1727391080258502</v>
      </c>
      <c r="D86">
        <f>D26+(6/0.017)*(D12*D51+D27*D50)</f>
        <v>-0.49197357565298544</v>
      </c>
      <c r="E86">
        <f>E26+(6/0.017)*(E12*E51+E27*E50)</f>
        <v>-0.06925908807878123</v>
      </c>
      <c r="F86">
        <f>F26+(6/0.017)*(F12*F51+F27*F50)</f>
        <v>1.7737150176162297</v>
      </c>
    </row>
    <row r="87" spans="1:6" ht="12.75">
      <c r="A87" t="s">
        <v>86</v>
      </c>
      <c r="B87">
        <f>B27+(7/0.017)*(B13*B51+B28*B50)</f>
        <v>0.3671506914344932</v>
      </c>
      <c r="C87">
        <f>C27+(7/0.017)*(C13*C51+C28*C50)</f>
        <v>0.2826387805463565</v>
      </c>
      <c r="D87">
        <f>D27+(7/0.017)*(D13*D51+D28*D50)</f>
        <v>0.17928265976017524</v>
      </c>
      <c r="E87">
        <f>E27+(7/0.017)*(E13*E51+E28*E50)</f>
        <v>0.18663722981338868</v>
      </c>
      <c r="F87">
        <f>F27+(7/0.017)*(F13*F51+F28*F50)</f>
        <v>0.352029789707299</v>
      </c>
    </row>
    <row r="88" spans="1:6" ht="12.75">
      <c r="A88" t="s">
        <v>87</v>
      </c>
      <c r="B88">
        <f>B28+(8/0.017)*(B14*B51+B29*B50)</f>
        <v>0.17195371452933508</v>
      </c>
      <c r="C88">
        <f>C28+(8/0.017)*(C14*C51+C29*C50)</f>
        <v>-0.26037970188920007</v>
      </c>
      <c r="D88">
        <f>D28+(8/0.017)*(D14*D51+D29*D50)</f>
        <v>-0.3639311199175631</v>
      </c>
      <c r="E88">
        <f>E28+(8/0.017)*(E14*E51+E29*E50)</f>
        <v>0.08570695446334511</v>
      </c>
      <c r="F88">
        <f>F28+(8/0.017)*(F14*F51+F29*F50)</f>
        <v>-0.10660660180846807</v>
      </c>
    </row>
    <row r="89" spans="1:6" ht="12.75">
      <c r="A89" t="s">
        <v>88</v>
      </c>
      <c r="B89">
        <f>B29+(9/0.017)*(B15*B51+B30*B50)</f>
        <v>0.10441230870997549</v>
      </c>
      <c r="C89">
        <f>C29+(9/0.017)*(C15*C51+C30*C50)</f>
        <v>-0.09179965529670245</v>
      </c>
      <c r="D89">
        <f>D29+(9/0.017)*(D15*D51+D30*D50)</f>
        <v>-0.04744979189539283</v>
      </c>
      <c r="E89">
        <f>E29+(9/0.017)*(E15*E51+E30*E50)</f>
        <v>0.04396955358043053</v>
      </c>
      <c r="F89">
        <f>F29+(9/0.017)*(F15*F51+F30*F50)</f>
        <v>0.07207091248403909</v>
      </c>
    </row>
    <row r="90" spans="1:6" ht="12.75">
      <c r="A90" t="s">
        <v>89</v>
      </c>
      <c r="B90">
        <f>B30+(10/0.017)*(B16*B51+B31*B50)</f>
        <v>0.17954683555914636</v>
      </c>
      <c r="C90">
        <f>C30+(10/0.017)*(C16*C51+C31*C50)</f>
        <v>0.1360041688185117</v>
      </c>
      <c r="D90">
        <f>D30+(10/0.017)*(D16*D51+D31*D50)</f>
        <v>0.02118051871631811</v>
      </c>
      <c r="E90">
        <f>E30+(10/0.017)*(E16*E51+E31*E50)</f>
        <v>-0.19059731342468356</v>
      </c>
      <c r="F90">
        <f>F30+(10/0.017)*(F16*F51+F31*F50)</f>
        <v>0.07156600407244203</v>
      </c>
    </row>
    <row r="91" spans="1:6" ht="12.75">
      <c r="A91" t="s">
        <v>90</v>
      </c>
      <c r="B91">
        <f>B31+(11/0.017)*(B17*B51+B32*B50)</f>
        <v>0.03762045489101842</v>
      </c>
      <c r="C91">
        <f>C31+(11/0.017)*(C17*C51+C32*C50)</f>
        <v>-0.043042425654483324</v>
      </c>
      <c r="D91">
        <f>D31+(11/0.017)*(D17*D51+D32*D50)</f>
        <v>-0.025500527915297225</v>
      </c>
      <c r="E91">
        <f>E31+(11/0.017)*(E17*E51+E32*E50)</f>
        <v>-0.03940300688525755</v>
      </c>
      <c r="F91">
        <f>F31+(11/0.017)*(F17*F51+F32*F50)</f>
        <v>0.00180574498130271</v>
      </c>
    </row>
    <row r="92" spans="1:6" ht="12.75">
      <c r="A92" t="s">
        <v>91</v>
      </c>
      <c r="B92">
        <f>B32+(12/0.017)*(B18*B51+B33*B50)</f>
        <v>0.10519849387477478</v>
      </c>
      <c r="C92">
        <f>C32+(12/0.017)*(C18*C51+C33*C50)</f>
        <v>-0.004910440116244511</v>
      </c>
      <c r="D92">
        <f>D32+(12/0.017)*(D18*D51+D33*D50)</f>
        <v>-0.007579309971646644</v>
      </c>
      <c r="E92">
        <f>E32+(12/0.017)*(E18*E51+E33*E50)</f>
        <v>0.01996763180932247</v>
      </c>
      <c r="F92">
        <f>F32+(12/0.017)*(F18*F51+F33*F50)</f>
        <v>-0.0003998896547848236</v>
      </c>
    </row>
    <row r="93" spans="1:6" ht="12.75">
      <c r="A93" t="s">
        <v>92</v>
      </c>
      <c r="B93">
        <f>B33+(13/0.017)*(B19*B51+B34*B50)</f>
        <v>0.13157631290369615</v>
      </c>
      <c r="C93">
        <f>C33+(13/0.017)*(C19*C51+C34*C50)</f>
        <v>0.12452536175242025</v>
      </c>
      <c r="D93">
        <f>D33+(13/0.017)*(D19*D51+D34*D50)</f>
        <v>0.12743444515944755</v>
      </c>
      <c r="E93">
        <f>E33+(13/0.017)*(E19*E51+E34*E50)</f>
        <v>0.12774146737776113</v>
      </c>
      <c r="F93">
        <f>F33+(13/0.017)*(F19*F51+F34*F50)</f>
        <v>0.09429614111477545</v>
      </c>
    </row>
    <row r="94" spans="1:6" ht="12.75">
      <c r="A94" t="s">
        <v>93</v>
      </c>
      <c r="B94">
        <f>B34+(14/0.017)*(B20*B51+B35*B50)</f>
        <v>-0.003940836798158399</v>
      </c>
      <c r="C94">
        <f>C34+(14/0.017)*(C20*C51+C35*C50)</f>
        <v>-0.0021408181914992224</v>
      </c>
      <c r="D94">
        <f>D34+(14/0.017)*(D20*D51+D35*D50)</f>
        <v>0.001160673640341623</v>
      </c>
      <c r="E94">
        <f>E34+(14/0.017)*(E20*E51+E35*E50)</f>
        <v>-0.014153920499630764</v>
      </c>
      <c r="F94">
        <f>F34+(14/0.017)*(F20*F51+F35*F50)</f>
        <v>-0.036997672840542735</v>
      </c>
    </row>
    <row r="95" spans="1:6" ht="12.75">
      <c r="A95" t="s">
        <v>94</v>
      </c>
      <c r="B95" s="49">
        <f>B35</f>
        <v>-0.004569266</v>
      </c>
      <c r="C95" s="49">
        <f>C35</f>
        <v>-0.01010133</v>
      </c>
      <c r="D95" s="49">
        <f>D35</f>
        <v>-0.002124917</v>
      </c>
      <c r="E95" s="49">
        <f>E35</f>
        <v>0.004742805</v>
      </c>
      <c r="F95" s="49">
        <f>F35</f>
        <v>0.008174289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0.21518258974180934</v>
      </c>
      <c r="C103">
        <f>C63*10000/C62</f>
        <v>-1.220362332207973</v>
      </c>
      <c r="D103">
        <f>D63*10000/D62</f>
        <v>-0.42207907507148046</v>
      </c>
      <c r="E103">
        <f>E63*10000/E62</f>
        <v>0.07545971233605608</v>
      </c>
      <c r="F103">
        <f>F63*10000/F62</f>
        <v>-3.095725829877818</v>
      </c>
      <c r="G103">
        <f>AVERAGE(C103:E103)</f>
        <v>-0.5223272316477992</v>
      </c>
      <c r="H103">
        <f>STDEV(C103:E103)</f>
        <v>0.6537017381453712</v>
      </c>
      <c r="I103">
        <f>(B103*B4+C103*C4+D103*D4+E103*E4+F103*F4)/SUM(B4:F4)</f>
        <v>-0.7587873515736476</v>
      </c>
      <c r="K103">
        <f>(LN(H103)+LN(H123))/2-LN(K114*K115^3)</f>
        <v>-3.7387090432774746</v>
      </c>
    </row>
    <row r="104" spans="1:11" ht="12.75">
      <c r="A104" t="s">
        <v>68</v>
      </c>
      <c r="B104">
        <f>B64*10000/B62</f>
        <v>0.6078941019444607</v>
      </c>
      <c r="C104">
        <f>C64*10000/C62</f>
        <v>-0.30714411362844884</v>
      </c>
      <c r="D104">
        <f>D64*10000/D62</f>
        <v>0.4443367077516439</v>
      </c>
      <c r="E104">
        <f>E64*10000/E62</f>
        <v>0.4316392734339465</v>
      </c>
      <c r="F104">
        <f>F64*10000/F62</f>
        <v>-0.7967334127344762</v>
      </c>
      <c r="G104">
        <f>AVERAGE(C104:E104)</f>
        <v>0.18961062251904717</v>
      </c>
      <c r="H104">
        <f>STDEV(C104:E104)</f>
        <v>0.43024906405858615</v>
      </c>
      <c r="I104">
        <f>(B104*B4+C104*C4+D104*D4+E104*E4+F104*F4)/SUM(B4:F4)</f>
        <v>0.11859844529963535</v>
      </c>
      <c r="K104">
        <f>(LN(H104)+LN(H124))/2-LN(K114*K115^4)</f>
        <v>-3.588067721372066</v>
      </c>
    </row>
    <row r="105" spans="1:11" ht="12.75">
      <c r="A105" t="s">
        <v>69</v>
      </c>
      <c r="B105">
        <f>B65*10000/B62</f>
        <v>1.0929489714581258</v>
      </c>
      <c r="C105">
        <f>C65*10000/C62</f>
        <v>0.6721114632055816</v>
      </c>
      <c r="D105">
        <f>D65*10000/D62</f>
        <v>0.05127162598863324</v>
      </c>
      <c r="E105">
        <f>E65*10000/E62</f>
        <v>-0.22600862516981693</v>
      </c>
      <c r="F105">
        <f>F65*10000/F62</f>
        <v>-1.6118327695567964</v>
      </c>
      <c r="G105">
        <f>AVERAGE(C105:E105)</f>
        <v>0.16579148800813262</v>
      </c>
      <c r="H105">
        <f>STDEV(C105:E105)</f>
        <v>0.4598815308137328</v>
      </c>
      <c r="I105">
        <f>(B105*B4+C105*C4+D105*D4+E105*E4+F105*F4)/SUM(B4:F4)</f>
        <v>0.06272297022292858</v>
      </c>
      <c r="K105">
        <f>(LN(H105)+LN(H125))/2-LN(K114*K115^5)</f>
        <v>-3.2026223027304117</v>
      </c>
    </row>
    <row r="106" spans="1:11" ht="12.75">
      <c r="A106" t="s">
        <v>70</v>
      </c>
      <c r="B106">
        <f>B66*10000/B62</f>
        <v>2.7363374851663593</v>
      </c>
      <c r="C106">
        <f>C66*10000/C62</f>
        <v>0.7674017878347797</v>
      </c>
      <c r="D106">
        <f>D66*10000/D62</f>
        <v>1.4439653253126354</v>
      </c>
      <c r="E106">
        <f>E66*10000/E62</f>
        <v>-0.13895087799214337</v>
      </c>
      <c r="F106">
        <f>F66*10000/F62</f>
        <v>12.560532438300196</v>
      </c>
      <c r="G106">
        <f>AVERAGE(C106:E106)</f>
        <v>0.6908054117184239</v>
      </c>
      <c r="H106">
        <f>STDEV(C106:E106)</f>
        <v>0.7942330768085794</v>
      </c>
      <c r="I106">
        <f>(B106*B4+C106*C4+D106*D4+E106*E4+F106*F4)/SUM(B4:F4)</f>
        <v>2.5698403170347404</v>
      </c>
      <c r="K106">
        <f>(LN(H106)+LN(H126))/2-LN(K114*K115^6)</f>
        <v>-2.7644900235883227</v>
      </c>
    </row>
    <row r="107" spans="1:11" ht="12.75">
      <c r="A107" t="s">
        <v>71</v>
      </c>
      <c r="B107">
        <f>B67*10000/B62</f>
        <v>0.5581935037839489</v>
      </c>
      <c r="C107">
        <f>C67*10000/C62</f>
        <v>0.0801184052159151</v>
      </c>
      <c r="D107">
        <f>D67*10000/D62</f>
        <v>-0.11059096794184493</v>
      </c>
      <c r="E107">
        <f>E67*10000/E62</f>
        <v>-0.2189437629780691</v>
      </c>
      <c r="F107">
        <f>F67*10000/F62</f>
        <v>-0.3373332848879389</v>
      </c>
      <c r="G107">
        <f>AVERAGE(C107:E107)</f>
        <v>-0.08313877523466633</v>
      </c>
      <c r="H107">
        <f>STDEV(C107:E107)</f>
        <v>0.15140925425661994</v>
      </c>
      <c r="I107">
        <f>(B107*B4+C107*C4+D107*D4+E107*E4+F107*F4)/SUM(B4:F4)</f>
        <v>-0.024296879760021397</v>
      </c>
      <c r="K107">
        <f>(LN(H107)+LN(H127))/2-LN(K114*K115^7)</f>
        <v>-3.8837222448982875</v>
      </c>
    </row>
    <row r="108" spans="1:9" ht="12.75">
      <c r="A108" t="s">
        <v>72</v>
      </c>
      <c r="B108">
        <f>B68*10000/B62</f>
        <v>0.1252764489381151</v>
      </c>
      <c r="C108">
        <f>C68*10000/C62</f>
        <v>0.08732996011725475</v>
      </c>
      <c r="D108">
        <f>D68*10000/D62</f>
        <v>0.15200596952227968</v>
      </c>
      <c r="E108">
        <f>E68*10000/E62</f>
        <v>0.17404836191194015</v>
      </c>
      <c r="F108">
        <f>F68*10000/F62</f>
        <v>0.1266393022569995</v>
      </c>
      <c r="G108">
        <f>AVERAGE(C108:E108)</f>
        <v>0.13779476385049153</v>
      </c>
      <c r="H108">
        <f>STDEV(C108:E108)</f>
        <v>0.04507204319132334</v>
      </c>
      <c r="I108">
        <f>(B108*B4+C108*C4+D108*D4+E108*E4+F108*F4)/SUM(B4:F4)</f>
        <v>0.13450282359100654</v>
      </c>
    </row>
    <row r="109" spans="1:9" ht="12.75">
      <c r="A109" t="s">
        <v>73</v>
      </c>
      <c r="B109">
        <f>B69*10000/B62</f>
        <v>0.15845607786857996</v>
      </c>
      <c r="C109">
        <f>C69*10000/C62</f>
        <v>0.026594691430905194</v>
      </c>
      <c r="D109">
        <f>D69*10000/D62</f>
        <v>0.030557074000307254</v>
      </c>
      <c r="E109">
        <f>E69*10000/E62</f>
        <v>-0.09641337385200374</v>
      </c>
      <c r="F109">
        <f>F69*10000/F62</f>
        <v>-0.003311941728372947</v>
      </c>
      <c r="G109">
        <f>AVERAGE(C109:E109)</f>
        <v>-0.013087202806930431</v>
      </c>
      <c r="H109">
        <f>STDEV(C109:E109)</f>
        <v>0.07218977216116688</v>
      </c>
      <c r="I109">
        <f>(B109*B4+C109*C4+D109*D4+E109*E4+F109*F4)/SUM(B4:F4)</f>
        <v>0.013016034985044344</v>
      </c>
    </row>
    <row r="110" spans="1:11" ht="12.75">
      <c r="A110" t="s">
        <v>74</v>
      </c>
      <c r="B110">
        <f>B70*10000/B62</f>
        <v>-0.2276679818653216</v>
      </c>
      <c r="C110">
        <f>C70*10000/C62</f>
        <v>-0.0027058496270320983</v>
      </c>
      <c r="D110">
        <f>D70*10000/D62</f>
        <v>0.1377869756710006</v>
      </c>
      <c r="E110">
        <f>E70*10000/E62</f>
        <v>0.05796837814224671</v>
      </c>
      <c r="F110">
        <f>F70*10000/F62</f>
        <v>-0.26832957088404735</v>
      </c>
      <c r="G110">
        <f>AVERAGE(C110:E110)</f>
        <v>0.0643498347287384</v>
      </c>
      <c r="H110">
        <f>STDEV(C110:E110)</f>
        <v>0.07046347089932373</v>
      </c>
      <c r="I110">
        <f>(B110*B4+C110*C4+D110*D4+E110*E4+F110*F4)/SUM(B4:F4)</f>
        <v>-0.02227020842873944</v>
      </c>
      <c r="K110">
        <f>EXP(AVERAGE(K103:K107))</f>
        <v>0.03220858435219092</v>
      </c>
    </row>
    <row r="111" spans="1:9" ht="12.75">
      <c r="A111" t="s">
        <v>75</v>
      </c>
      <c r="B111">
        <f>B71*10000/B62</f>
        <v>0.008965633429982528</v>
      </c>
      <c r="C111">
        <f>C71*10000/C62</f>
        <v>0.005387744603882434</v>
      </c>
      <c r="D111">
        <f>D71*10000/D62</f>
        <v>-0.03707699528853556</v>
      </c>
      <c r="E111">
        <f>E71*10000/E62</f>
        <v>-0.003341919276887404</v>
      </c>
      <c r="F111">
        <f>F71*10000/F62</f>
        <v>-0.02171330850666086</v>
      </c>
      <c r="G111">
        <f>AVERAGE(C111:E111)</f>
        <v>-0.011677056653846843</v>
      </c>
      <c r="H111">
        <f>STDEV(C111:E111)</f>
        <v>0.022425864974450118</v>
      </c>
      <c r="I111">
        <f>(B111*B4+C111*C4+D111*D4+E111*E4+F111*F4)/SUM(B4:F4)</f>
        <v>-0.010028021708784737</v>
      </c>
    </row>
    <row r="112" spans="1:9" ht="12.75">
      <c r="A112" t="s">
        <v>76</v>
      </c>
      <c r="B112">
        <f>B72*10000/B62</f>
        <v>-0.034348821575757645</v>
      </c>
      <c r="C112">
        <f>C72*10000/C62</f>
        <v>-0.038899393605952994</v>
      </c>
      <c r="D112">
        <f>D72*10000/D62</f>
        <v>-0.043784747933122696</v>
      </c>
      <c r="E112">
        <f>E72*10000/E62</f>
        <v>-0.035521299903111</v>
      </c>
      <c r="F112">
        <f>F72*10000/F62</f>
        <v>-0.05973984904127715</v>
      </c>
      <c r="G112">
        <f>AVERAGE(C112:E112)</f>
        <v>-0.039401813814062235</v>
      </c>
      <c r="H112">
        <f>STDEV(C112:E112)</f>
        <v>0.0041545713238929066</v>
      </c>
      <c r="I112">
        <f>(B112*B4+C112*C4+D112*D4+E112*E4+F112*F4)/SUM(B4:F4)</f>
        <v>-0.04138297264924575</v>
      </c>
    </row>
    <row r="113" spans="1:9" ht="12.75">
      <c r="A113" t="s">
        <v>77</v>
      </c>
      <c r="B113">
        <f>B73*10000/B62</f>
        <v>0.018558836520445002</v>
      </c>
      <c r="C113">
        <f>C73*10000/C62</f>
        <v>0.025068611106605125</v>
      </c>
      <c r="D113">
        <f>D73*10000/D62</f>
        <v>0.027745212509528407</v>
      </c>
      <c r="E113">
        <f>E73*10000/E62</f>
        <v>0.006664707231032204</v>
      </c>
      <c r="F113">
        <f>F73*10000/F62</f>
        <v>-0.01281733669044156</v>
      </c>
      <c r="G113">
        <f>AVERAGE(C113:E113)</f>
        <v>0.019826176949055245</v>
      </c>
      <c r="H113">
        <f>STDEV(C113:E113)</f>
        <v>0.011476465597968775</v>
      </c>
      <c r="I113">
        <f>(B113*B4+C113*C4+D113*D4+E113*E4+F113*F4)/SUM(B4:F4)</f>
        <v>0.015286035725409214</v>
      </c>
    </row>
    <row r="114" spans="1:11" ht="12.75">
      <c r="A114" t="s">
        <v>78</v>
      </c>
      <c r="B114">
        <f>B74*10000/B62</f>
        <v>-0.21032676635896483</v>
      </c>
      <c r="C114">
        <f>C74*10000/C62</f>
        <v>-0.2036621507635802</v>
      </c>
      <c r="D114">
        <f>D74*10000/D62</f>
        <v>-0.21850149585219247</v>
      </c>
      <c r="E114">
        <f>E74*10000/E62</f>
        <v>-0.19888277047853825</v>
      </c>
      <c r="F114">
        <f>F74*10000/F62</f>
        <v>-0.14868867094353916</v>
      </c>
      <c r="G114">
        <f>AVERAGE(C114:E114)</f>
        <v>-0.20701547236477028</v>
      </c>
      <c r="H114">
        <f>STDEV(C114:E114)</f>
        <v>0.010230208729175287</v>
      </c>
      <c r="I114">
        <f>(B114*B4+C114*C4+D114*D4+E114*E4+F114*F4)/SUM(B4:F4)</f>
        <v>-0.19971277562212192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-0.006582870941961435</v>
      </c>
      <c r="C115">
        <f>C75*10000/C62</f>
        <v>-0.002283729284928734</v>
      </c>
      <c r="D115">
        <f>D75*10000/D62</f>
        <v>-0.00655205368993114</v>
      </c>
      <c r="E115">
        <f>E75*10000/E62</f>
        <v>-0.0023049263081248855</v>
      </c>
      <c r="F115">
        <f>F75*10000/F62</f>
        <v>0.00011458902715707471</v>
      </c>
      <c r="G115">
        <f>AVERAGE(C115:E115)</f>
        <v>-0.0037135697609949198</v>
      </c>
      <c r="H115">
        <f>STDEV(C115:E115)</f>
        <v>0.0024582220382971913</v>
      </c>
      <c r="I115">
        <f>(B115*B4+C115*C4+D115*D4+E115*E4+F115*F4)/SUM(B4:F4)</f>
        <v>-0.003617736684773361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104.88685340868106</v>
      </c>
      <c r="C122">
        <f>C82*10000/C62</f>
        <v>55.36060986445962</v>
      </c>
      <c r="D122">
        <f>D82*10000/D62</f>
        <v>-18.518174624958256</v>
      </c>
      <c r="E122">
        <f>E82*10000/E62</f>
        <v>-58.96196346866774</v>
      </c>
      <c r="F122">
        <f>F82*10000/F62</f>
        <v>-73.84603035322387</v>
      </c>
      <c r="G122">
        <f>AVERAGE(C122:E122)</f>
        <v>-7.373176076388792</v>
      </c>
      <c r="H122">
        <f>STDEV(C122:E122)</f>
        <v>57.97043158251267</v>
      </c>
      <c r="I122">
        <f>(B122*B4+C122*C4+D122*D4+E122*E4+F122*F4)/SUM(B4:F4)</f>
        <v>-0.010363269911557655</v>
      </c>
    </row>
    <row r="123" spans="1:9" ht="12.75">
      <c r="A123" t="s">
        <v>82</v>
      </c>
      <c r="B123">
        <f>B83*10000/B62</f>
        <v>2.9473765035937545</v>
      </c>
      <c r="C123">
        <f>C83*10000/C62</f>
        <v>-0.909880417371539</v>
      </c>
      <c r="D123">
        <f>D83*10000/D62</f>
        <v>1.6470236333064225</v>
      </c>
      <c r="E123">
        <f>E83*10000/E62</f>
        <v>3.0850613992561233</v>
      </c>
      <c r="F123">
        <f>F83*10000/F62</f>
        <v>7.528241869700078</v>
      </c>
      <c r="G123">
        <f>AVERAGE(C123:E123)</f>
        <v>1.274068205063669</v>
      </c>
      <c r="H123">
        <f>STDEV(C123:E123)</f>
        <v>2.0234158848718877</v>
      </c>
      <c r="I123">
        <f>(B123*B4+C123*C4+D123*D4+E123*E4+F123*F4)/SUM(B4:F4)</f>
        <v>2.3507126831246117</v>
      </c>
    </row>
    <row r="124" spans="1:9" ht="12.75">
      <c r="A124" t="s">
        <v>83</v>
      </c>
      <c r="B124">
        <f>B84*10000/B62</f>
        <v>-0.262490890459055</v>
      </c>
      <c r="C124">
        <f>C84*10000/C62</f>
        <v>-3.8125988107800133</v>
      </c>
      <c r="D124">
        <f>D84*10000/D62</f>
        <v>-3.509189511777357</v>
      </c>
      <c r="E124">
        <f>E84*10000/E62</f>
        <v>-1.4709185100003637</v>
      </c>
      <c r="F124">
        <f>F84*10000/F62</f>
        <v>-1.433296253473985</v>
      </c>
      <c r="G124">
        <f>AVERAGE(C124:E124)</f>
        <v>-2.9309022775192446</v>
      </c>
      <c r="H124">
        <f>STDEV(C124:E124)</f>
        <v>1.2734515113439895</v>
      </c>
      <c r="I124">
        <f>(B124*B4+C124*C4+D124*D4+E124*E4+F124*F4)/SUM(B4:F4)</f>
        <v>-2.344847293992234</v>
      </c>
    </row>
    <row r="125" spans="1:9" ht="12.75">
      <c r="A125" t="s">
        <v>84</v>
      </c>
      <c r="B125">
        <f>B85*10000/B62</f>
        <v>1.4865143066183333</v>
      </c>
      <c r="C125">
        <f>C85*10000/C62</f>
        <v>-0.9897006286736251</v>
      </c>
      <c r="D125">
        <f>D85*10000/D62</f>
        <v>-0.09916106011532744</v>
      </c>
      <c r="E125">
        <f>E85*10000/E62</f>
        <v>0.584368775346138</v>
      </c>
      <c r="F125">
        <f>F85*10000/F62</f>
        <v>-0.06119869279640475</v>
      </c>
      <c r="G125">
        <f>AVERAGE(C125:E125)</f>
        <v>-0.16816430448093822</v>
      </c>
      <c r="H125">
        <f>STDEV(C125:E125)</f>
        <v>0.7893001380764595</v>
      </c>
      <c r="I125">
        <f>(B125*B4+C125*C4+D125*D4+E125*E4+F125*F4)/SUM(B4:F4)</f>
        <v>0.08561297208486734</v>
      </c>
    </row>
    <row r="126" spans="1:9" ht="12.75">
      <c r="A126" t="s">
        <v>85</v>
      </c>
      <c r="B126">
        <f>B86*10000/B62</f>
        <v>0.9692199438180842</v>
      </c>
      <c r="C126">
        <f>C86*10000/C62</f>
        <v>0.17273867574438465</v>
      </c>
      <c r="D126">
        <f>D86*10000/D62</f>
        <v>-0.49197392780575366</v>
      </c>
      <c r="E126">
        <f>E86*10000/E62</f>
        <v>-0.06925900719263868</v>
      </c>
      <c r="F126">
        <f>F86*10000/F62</f>
        <v>1.773712342197497</v>
      </c>
      <c r="G126">
        <f>AVERAGE(C126:E126)</f>
        <v>-0.12949808641800256</v>
      </c>
      <c r="H126">
        <f>STDEV(C126:E126)</f>
        <v>0.3364257292910882</v>
      </c>
      <c r="I126">
        <f>(B126*B4+C126*C4+D126*D4+E126*E4+F126*F4)/SUM(B4:F4)</f>
        <v>0.2833203094802481</v>
      </c>
    </row>
    <row r="127" spans="1:9" ht="12.75">
      <c r="A127" t="s">
        <v>86</v>
      </c>
      <c r="B127">
        <f>B87*10000/B62</f>
        <v>0.367152696059551</v>
      </c>
      <c r="C127">
        <f>C87*10000/C62</f>
        <v>0.28263807323978485</v>
      </c>
      <c r="D127">
        <f>D87*10000/D62</f>
        <v>0.17928278809000442</v>
      </c>
      <c r="E127">
        <f>E87*10000/E62</f>
        <v>0.18663701184393522</v>
      </c>
      <c r="F127">
        <f>F87*10000/F62</f>
        <v>0.35202925871608304</v>
      </c>
      <c r="G127">
        <f>AVERAGE(C127:E127)</f>
        <v>0.21618595772457483</v>
      </c>
      <c r="H127">
        <f>STDEV(C127:E127)</f>
        <v>0.057666575189539666</v>
      </c>
      <c r="I127">
        <f>(B127*B4+C127*C4+D127*D4+E127*E4+F127*F4)/SUM(B4:F4)</f>
        <v>0.25613900658640765</v>
      </c>
    </row>
    <row r="128" spans="1:9" ht="12.75">
      <c r="A128" t="s">
        <v>87</v>
      </c>
      <c r="B128">
        <f>B88*10000/B62</f>
        <v>0.17195465338831853</v>
      </c>
      <c r="C128">
        <f>C88*10000/C62</f>
        <v>-0.2603790502862109</v>
      </c>
      <c r="D128">
        <f>D88*10000/D62</f>
        <v>-0.36393138041804046</v>
      </c>
      <c r="E128">
        <f>E88*10000/E62</f>
        <v>0.08570685436810667</v>
      </c>
      <c r="F128">
        <f>F88*10000/F62</f>
        <v>-0.10660644100625538</v>
      </c>
      <c r="G128">
        <f>AVERAGE(C128:E128)</f>
        <v>-0.17953452544538154</v>
      </c>
      <c r="H128">
        <f>STDEV(C128:E128)</f>
        <v>0.23546871011443365</v>
      </c>
      <c r="I128">
        <f>(B128*B4+C128*C4+D128*D4+E128*E4+F128*F4)/SUM(B4:F4)</f>
        <v>-0.11890959082630696</v>
      </c>
    </row>
    <row r="129" spans="1:9" ht="12.75">
      <c r="A129" t="s">
        <v>88</v>
      </c>
      <c r="B129">
        <f>B89*10000/B62</f>
        <v>0.10441287879614247</v>
      </c>
      <c r="C129">
        <f>C89*10000/C62</f>
        <v>-0.09179942556708312</v>
      </c>
      <c r="D129">
        <f>D89*10000/D62</f>
        <v>-0.04744982585976895</v>
      </c>
      <c r="E129">
        <f>E89*10000/E62</f>
        <v>0.04396950222937066</v>
      </c>
      <c r="F129">
        <f>F89*10000/F62</f>
        <v>0.07207080377442823</v>
      </c>
      <c r="G129">
        <f>AVERAGE(C129:E129)</f>
        <v>-0.031759916399160475</v>
      </c>
      <c r="H129">
        <f>STDEV(C129:E129)</f>
        <v>0.0692309929360488</v>
      </c>
      <c r="I129">
        <f>(B129*B4+C129*C4+D129*D4+E129*E4+F129*F4)/SUM(B4:F4)</f>
        <v>0.0018031549842706409</v>
      </c>
    </row>
    <row r="130" spans="1:9" ht="12.75">
      <c r="A130" t="s">
        <v>89</v>
      </c>
      <c r="B130">
        <f>B90*10000/B62</f>
        <v>0.1795478158762042</v>
      </c>
      <c r="C130">
        <f>C90*10000/C62</f>
        <v>0.13600382846662445</v>
      </c>
      <c r="D130">
        <f>D90*10000/D62</f>
        <v>0.021180533877250867</v>
      </c>
      <c r="E130">
        <f>E90*10000/E62</f>
        <v>-0.19059709083033688</v>
      </c>
      <c r="F130">
        <f>F90*10000/F62</f>
        <v>0.07156589612441992</v>
      </c>
      <c r="G130">
        <f>AVERAGE(C130:E130)</f>
        <v>-0.011137576162153856</v>
      </c>
      <c r="H130">
        <f>STDEV(C130:E130)</f>
        <v>0.1656815780308552</v>
      </c>
      <c r="I130">
        <f>(B130*B4+C130*C4+D130*D4+E130*E4+F130*F4)/SUM(B4:F4)</f>
        <v>0.02744408718592372</v>
      </c>
    </row>
    <row r="131" spans="1:9" ht="12.75">
      <c r="A131" t="s">
        <v>90</v>
      </c>
      <c r="B131">
        <f>B91*10000/B62</f>
        <v>0.037620660296886696</v>
      </c>
      <c r="C131">
        <f>C91*10000/C62</f>
        <v>-0.04304231794035271</v>
      </c>
      <c r="D131">
        <f>D91*10000/D62</f>
        <v>-0.025500546168475732</v>
      </c>
      <c r="E131">
        <f>E91*10000/E62</f>
        <v>-0.039402960867365604</v>
      </c>
      <c r="F131">
        <f>F91*10000/F62</f>
        <v>0.0018057422575709372</v>
      </c>
      <c r="G131">
        <f>AVERAGE(C131:E131)</f>
        <v>-0.035981941658731344</v>
      </c>
      <c r="H131">
        <f>STDEV(C131:E131)</f>
        <v>0.009257751808270662</v>
      </c>
      <c r="I131">
        <f>(B131*B4+C131*C4+D131*D4+E131*E4+F131*F4)/SUM(B4:F4)</f>
        <v>-0.020294841225984617</v>
      </c>
    </row>
    <row r="132" spans="1:9" ht="12.75">
      <c r="A132" t="s">
        <v>91</v>
      </c>
      <c r="B132">
        <f>B92*10000/B62</f>
        <v>0.10519906825347483</v>
      </c>
      <c r="C132">
        <f>C92*10000/C62</f>
        <v>-0.004910427827815594</v>
      </c>
      <c r="D132">
        <f>D92*10000/D62</f>
        <v>-0.007579315396887184</v>
      </c>
      <c r="E132">
        <f>E92*10000/E62</f>
        <v>0.019967608489571118</v>
      </c>
      <c r="F132">
        <f>F92*10000/F62</f>
        <v>-0.00039988905160321726</v>
      </c>
      <c r="G132">
        <f>AVERAGE(C132:E132)</f>
        <v>0.0024926217549561132</v>
      </c>
      <c r="H132">
        <f>STDEV(C132:E132)</f>
        <v>0.01519250180994934</v>
      </c>
      <c r="I132">
        <f>(B132*B4+C132*C4+D132*D4+E132*E4+F132*F4)/SUM(B4:F4)</f>
        <v>0.01696759534552313</v>
      </c>
    </row>
    <row r="133" spans="1:9" ht="12.75">
      <c r="A133" t="s">
        <v>92</v>
      </c>
      <c r="B133">
        <f>B93*10000/B62</f>
        <v>0.13157703130401519</v>
      </c>
      <c r="C133">
        <f>C93*10000/C62</f>
        <v>0.12452505012637047</v>
      </c>
      <c r="D133">
        <f>D93*10000/D62</f>
        <v>0.12743453637652677</v>
      </c>
      <c r="E133">
        <f>E93*10000/E62</f>
        <v>0.1277413181913536</v>
      </c>
      <c r="F133">
        <f>F93*10000/F62</f>
        <v>0.09429599888129384</v>
      </c>
      <c r="G133">
        <f>AVERAGE(C133:E133)</f>
        <v>0.12656696823141694</v>
      </c>
      <c r="H133">
        <f>STDEV(C133:E133)</f>
        <v>0.0017749932200622424</v>
      </c>
      <c r="I133">
        <f>(B133*B4+C133*C4+D133*D4+E133*E4+F133*F4)/SUM(B4:F4)</f>
        <v>0.12298735926462473</v>
      </c>
    </row>
    <row r="134" spans="1:9" ht="12.75">
      <c r="A134" t="s">
        <v>93</v>
      </c>
      <c r="B134">
        <f>B94*10000/B62</f>
        <v>-0.003940858314937146</v>
      </c>
      <c r="C134">
        <f>C94*10000/C62</f>
        <v>-0.0021408128340787984</v>
      </c>
      <c r="D134">
        <f>D94*10000/D62</f>
        <v>0.0011606744711472915</v>
      </c>
      <c r="E134">
        <f>E94*10000/E62</f>
        <v>-0.014153903969583041</v>
      </c>
      <c r="F134">
        <f>F94*10000/F62</f>
        <v>-0.03699761703435854</v>
      </c>
      <c r="G134">
        <f>AVERAGE(C134:E134)</f>
        <v>-0.005044680777504849</v>
      </c>
      <c r="H134">
        <f>STDEV(C134:E134)</f>
        <v>0.008059678342152599</v>
      </c>
      <c r="I134">
        <f>(B134*B4+C134*C4+D134*D4+E134*E4+F134*F4)/SUM(B4:F4)</f>
        <v>-0.009148917390572347</v>
      </c>
    </row>
    <row r="135" spans="1:9" ht="12.75">
      <c r="A135" t="s">
        <v>94</v>
      </c>
      <c r="B135">
        <f>B95*10000/B62</f>
        <v>-0.004569290947971863</v>
      </c>
      <c r="C135">
        <f>C95*10000/C62</f>
        <v>-0.010101304721313625</v>
      </c>
      <c r="D135">
        <f>D95*10000/D62</f>
        <v>-0.0021249185210073076</v>
      </c>
      <c r="E135">
        <f>E95*10000/E62</f>
        <v>0.004742799460983938</v>
      </c>
      <c r="F135">
        <f>F95*10000/F62</f>
        <v>0.008174276670146724</v>
      </c>
      <c r="G135">
        <f>AVERAGE(C135:E135)</f>
        <v>-0.0024944745937789978</v>
      </c>
      <c r="H135">
        <f>STDEV(C135:E135)</f>
        <v>0.007428949186252242</v>
      </c>
      <c r="I135">
        <f>(B135*B4+C135*C4+D135*D4+E135*E4+F135*F4)/SUM(B4:F4)</f>
        <v>-0.0013701334974163006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2005-04-04T13:50:28Z</cp:lastPrinted>
  <dcterms:created xsi:type="dcterms:W3CDTF">2005-04-04T13:50:28Z</dcterms:created>
  <dcterms:modified xsi:type="dcterms:W3CDTF">2005-04-05T17:58:29Z</dcterms:modified>
  <cp:category/>
  <cp:version/>
  <cp:contentType/>
  <cp:contentStatus/>
</cp:coreProperties>
</file>