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<sst xmlns="http://schemas.openxmlformats.org/spreadsheetml/2006/main" count="204" uniqueCount="98">
  <si>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19/04/2005       11:27:52</t>
  </si>
  <si>
    <t>LISSNER</t>
  </si>
  <si>
    <t>HCMQAP551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</si>
  <si>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</si>
  <si>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</si>
  <si>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</si>
  <si>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</si>
  <si>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</si>
  <si>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</si>
  <si>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</si>
  <si>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</si>
  <si>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</si>
  <si>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</si>
  <si>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</si>
  <si>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</si>
  <si>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</si>
  <si>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</si>
  <si>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</si>
  <si>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</si>
  <si>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</si>
  <si>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</si>
  <si>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</si>
  <si>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</si>
  <si>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</si>
  <si>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</si>
  <si>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</si>
  <si>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</si>
  <si>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</si>
  <si>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</si>
  <si>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</si>
  <si>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</si>
  <si>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</si>
  <si>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</si>
  <si>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</si>
  <si>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</si>
  <si>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</si>
  <si>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</si>
  <si>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</si>
  <si>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</si>
  <si>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</si>
  <si>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</si>
  <si>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</si>
  <si>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</si>
  <si>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</si>
  <si>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</si>
  <si>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</si>
  <si>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</si>
  <si>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</si>
  <si>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</si>
  <si>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</si>
  <si>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</si>
  <si>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</si>
  <si>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43mn</t>
  </si>
  <si>
    <t>Dx moy(m)</t>
  </si>
  <si>
    <t>Dy moy(m)</t>
  </si>
  <si>
    <t>Dx moy (mm)</t>
  </si>
  <si>
    <t>Dy moy (mm)</t>
  </si>
  <si>
    <t>* = Integral error  ! = Central error           Conclusion : ACCEPTED           Duration : 43mn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</si>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</sst>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3401793"/>
        <c:axId val="6016778"/>
      </c:lineChart>
      <c:catAx>
        <c:axId val="53401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6778"/>
        <c:crosses val="autoZero"/>
        <c:auto val="1"/>
        <c:lblOffset val="100"/>
        <c:noMultiLvlLbl val="0"/>
      </c:catAx>
      <c:valAx>
        <c:axId val="6016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017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-0.003756</v>
      </c>
      <c r="D4" s="12">
        <v>-0.003755</v>
      </c>
      <c r="E4" s="12">
        <v>-0.003754</v>
      </c>
      <c r="F4" s="24">
        <v>-0.00208</v>
      </c>
      <c r="G4" s="34">
        <v>-0.0117</v>
      </c>
    </row>
    <row r="5" spans="1:7" ht="12.75" thickBot="1">
      <c r="A5" s="44" t="s">
        <v>13</v>
      </c>
      <c r="B5" s="45">
        <v>6.171754</v>
      </c>
      <c r="C5" s="46">
        <v>2.527146</v>
      </c>
      <c r="D5" s="46">
        <v>0.493188</v>
      </c>
      <c r="E5" s="46">
        <v>-2.7112</v>
      </c>
      <c r="F5" s="47">
        <v>-7.27982</v>
      </c>
      <c r="G5" s="48">
        <v>12.636189</v>
      </c>
    </row>
    <row r="6" spans="1:7" ht="12.75" thickTop="1">
      <c r="A6" s="6" t="s">
        <v>14</v>
      </c>
      <c r="B6" s="39">
        <v>-50.34714</v>
      </c>
      <c r="C6" s="40">
        <v>-67.12599</v>
      </c>
      <c r="D6" s="40">
        <v>110.9728</v>
      </c>
      <c r="E6" s="40">
        <v>69.23219</v>
      </c>
      <c r="F6" s="41">
        <v>-149.426</v>
      </c>
      <c r="G6" s="42">
        <v>0.004230481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-0.2055329</v>
      </c>
      <c r="C8" s="13">
        <v>-2.329868</v>
      </c>
      <c r="D8" s="13">
        <v>-1.431868</v>
      </c>
      <c r="E8" s="13">
        <v>-0.7822992</v>
      </c>
      <c r="F8" s="25">
        <v>3.147141</v>
      </c>
      <c r="G8" s="35">
        <v>-0.7039356</v>
      </c>
    </row>
    <row r="9" spans="1:7" ht="12">
      <c r="A9" s="20" t="s">
        <v>17</v>
      </c>
      <c r="B9" s="29">
        <v>-0.2704619</v>
      </c>
      <c r="C9" s="13">
        <v>0.1614785</v>
      </c>
      <c r="D9" s="13">
        <v>0.02441109</v>
      </c>
      <c r="E9" s="13">
        <v>0.1822297</v>
      </c>
      <c r="F9" s="25">
        <v>-1.669134</v>
      </c>
      <c r="G9" s="35">
        <v>-0.1730245</v>
      </c>
    </row>
    <row r="10" spans="1:7" ht="12">
      <c r="A10" s="20" t="s">
        <v>18</v>
      </c>
      <c r="B10" s="29">
        <v>-0.3889183</v>
      </c>
      <c r="C10" s="13">
        <v>0.9874539</v>
      </c>
      <c r="D10" s="13">
        <v>0.06670515</v>
      </c>
      <c r="E10" s="13">
        <v>0.4900597</v>
      </c>
      <c r="F10" s="25">
        <v>-3.260328</v>
      </c>
      <c r="G10" s="35">
        <v>-0.1191566</v>
      </c>
    </row>
    <row r="11" spans="1:7" ht="12">
      <c r="A11" s="21" t="s">
        <v>19</v>
      </c>
      <c r="B11" s="31">
        <v>3.898596</v>
      </c>
      <c r="C11" s="15">
        <v>1.955134</v>
      </c>
      <c r="D11" s="15">
        <v>2.688336</v>
      </c>
      <c r="E11" s="15">
        <v>1.800058</v>
      </c>
      <c r="F11" s="27">
        <v>14.48184</v>
      </c>
      <c r="G11" s="37">
        <v>4.045117</v>
      </c>
    </row>
    <row r="12" spans="1:7" ht="12">
      <c r="A12" s="20" t="s">
        <v>20</v>
      </c>
      <c r="B12" s="29">
        <v>-0.4446336</v>
      </c>
      <c r="C12" s="13">
        <v>-0.04371611</v>
      </c>
      <c r="D12" s="13">
        <v>0.09504852</v>
      </c>
      <c r="E12" s="13">
        <v>0.2607502</v>
      </c>
      <c r="F12" s="25">
        <v>-0.2182771</v>
      </c>
      <c r="G12" s="35">
        <v>-0.01834276</v>
      </c>
    </row>
    <row r="13" spans="1:7" ht="12">
      <c r="A13" s="20" t="s">
        <v>21</v>
      </c>
      <c r="B13" s="29">
        <v>0.07387036</v>
      </c>
      <c r="C13" s="13">
        <v>0.05181948</v>
      </c>
      <c r="D13" s="13">
        <v>0.1105836</v>
      </c>
      <c r="E13" s="13">
        <v>0.06201467</v>
      </c>
      <c r="F13" s="25">
        <v>-0.09393061</v>
      </c>
      <c r="G13" s="35">
        <v>0.05217879</v>
      </c>
    </row>
    <row r="14" spans="1:7" ht="12">
      <c r="A14" s="20" t="s">
        <v>22</v>
      </c>
      <c r="B14" s="29">
        <v>0.01726956</v>
      </c>
      <c r="C14" s="13">
        <v>0.1860456</v>
      </c>
      <c r="D14" s="13">
        <v>-0.09394854</v>
      </c>
      <c r="E14" s="13">
        <v>-0.1379556</v>
      </c>
      <c r="F14" s="25">
        <v>0.04056875</v>
      </c>
      <c r="G14" s="35">
        <v>-0.003114386</v>
      </c>
    </row>
    <row r="15" spans="1:7" ht="12">
      <c r="A15" s="21" t="s">
        <v>23</v>
      </c>
      <c r="B15" s="31">
        <v>-0.3302834</v>
      </c>
      <c r="C15" s="15">
        <v>-0.1274982</v>
      </c>
      <c r="D15" s="15">
        <v>-0.03322037</v>
      </c>
      <c r="E15" s="15">
        <v>-0.09920949</v>
      </c>
      <c r="F15" s="27">
        <v>-0.2831835</v>
      </c>
      <c r="G15" s="37">
        <v>-0.148103</v>
      </c>
    </row>
    <row r="16" spans="1:7" ht="12">
      <c r="A16" s="20" t="s">
        <v>24</v>
      </c>
      <c r="B16" s="29">
        <v>-0.0403562</v>
      </c>
      <c r="C16" s="13">
        <v>-0.03405182</v>
      </c>
      <c r="D16" s="13">
        <v>-0.02113426</v>
      </c>
      <c r="E16" s="13">
        <v>0.0395103</v>
      </c>
      <c r="F16" s="25">
        <v>-0.07285062</v>
      </c>
      <c r="G16" s="35">
        <v>-0.01932451</v>
      </c>
    </row>
    <row r="17" spans="1:7" ht="12">
      <c r="A17" s="20" t="s">
        <v>25</v>
      </c>
      <c r="B17" s="29">
        <v>-0.04323363</v>
      </c>
      <c r="C17" s="13">
        <v>-0.04550032</v>
      </c>
      <c r="D17" s="13">
        <v>-0.04619283</v>
      </c>
      <c r="E17" s="13">
        <v>-0.05817214</v>
      </c>
      <c r="F17" s="25">
        <v>-0.03510361</v>
      </c>
      <c r="G17" s="35">
        <v>-0.04700251</v>
      </c>
    </row>
    <row r="18" spans="1:7" ht="12">
      <c r="A18" s="20" t="s">
        <v>26</v>
      </c>
      <c r="B18" s="29">
        <v>0.05708043</v>
      </c>
      <c r="C18" s="13">
        <v>0.04517384</v>
      </c>
      <c r="D18" s="13">
        <v>-0.01076315</v>
      </c>
      <c r="E18" s="13">
        <v>-0.005988246</v>
      </c>
      <c r="F18" s="25">
        <v>0.03499032</v>
      </c>
      <c r="G18" s="35">
        <v>0.01976369</v>
      </c>
    </row>
    <row r="19" spans="1:7" ht="12">
      <c r="A19" s="21" t="s">
        <v>27</v>
      </c>
      <c r="B19" s="31">
        <v>-0.2188326</v>
      </c>
      <c r="C19" s="15">
        <v>-0.1904178</v>
      </c>
      <c r="D19" s="15">
        <v>-0.2090669</v>
      </c>
      <c r="E19" s="15">
        <v>-0.1885411</v>
      </c>
      <c r="F19" s="27">
        <v>-0.1506569</v>
      </c>
      <c r="G19" s="37">
        <v>-0.1932666</v>
      </c>
    </row>
    <row r="20" spans="1:7" ht="12.75" thickBot="1">
      <c r="A20" s="44" t="s">
        <v>28</v>
      </c>
      <c r="B20" s="45">
        <v>-0.007810009</v>
      </c>
      <c r="C20" s="46">
        <v>-0.006697436</v>
      </c>
      <c r="D20" s="46">
        <v>0.0006186955</v>
      </c>
      <c r="E20" s="46">
        <v>-0.006741689</v>
      </c>
      <c r="F20" s="47">
        <v>-0.005572009</v>
      </c>
      <c r="G20" s="48">
        <v>-0.004958564</v>
      </c>
    </row>
    <row r="21" spans="1:7" ht="12.75" thickTop="1">
      <c r="A21" s="6" t="s">
        <v>29</v>
      </c>
      <c r="B21" s="39">
        <v>-101.4201</v>
      </c>
      <c r="C21" s="40">
        <v>38.50592</v>
      </c>
      <c r="D21" s="40">
        <v>-3.543122</v>
      </c>
      <c r="E21" s="40">
        <v>-4.190137</v>
      </c>
      <c r="F21" s="41">
        <v>54.64116</v>
      </c>
      <c r="G21" s="43">
        <v>0.01384327</v>
      </c>
    </row>
    <row r="22" spans="1:7" ht="12">
      <c r="A22" s="20" t="s">
        <v>30</v>
      </c>
      <c r="B22" s="29">
        <v>123.4413</v>
      </c>
      <c r="C22" s="13">
        <v>50.54334</v>
      </c>
      <c r="D22" s="13">
        <v>9.863769</v>
      </c>
      <c r="E22" s="13">
        <v>-54.22454</v>
      </c>
      <c r="F22" s="25">
        <v>-145.6067</v>
      </c>
      <c r="G22" s="36">
        <v>0</v>
      </c>
    </row>
    <row r="23" spans="1:7" ht="12">
      <c r="A23" s="20" t="s">
        <v>31</v>
      </c>
      <c r="B23" s="29">
        <v>-1.693798</v>
      </c>
      <c r="C23" s="13">
        <v>0.005613798</v>
      </c>
      <c r="D23" s="13">
        <v>-1.674131</v>
      </c>
      <c r="E23" s="13">
        <v>-2.526659</v>
      </c>
      <c r="F23" s="25">
        <v>8.301023</v>
      </c>
      <c r="G23" s="35">
        <v>-0.1482529</v>
      </c>
    </row>
    <row r="24" spans="1:7" ht="12">
      <c r="A24" s="20" t="s">
        <v>32</v>
      </c>
      <c r="B24" s="29">
        <v>-1.822423</v>
      </c>
      <c r="C24" s="13">
        <v>2.377154</v>
      </c>
      <c r="D24" s="13">
        <v>2.810858</v>
      </c>
      <c r="E24" s="13">
        <v>-0.1690379</v>
      </c>
      <c r="F24" s="25">
        <v>0.5042344</v>
      </c>
      <c r="G24" s="35">
        <v>1.01143</v>
      </c>
    </row>
    <row r="25" spans="1:7" ht="12">
      <c r="A25" s="20" t="s">
        <v>33</v>
      </c>
      <c r="B25" s="29">
        <v>-1.126456</v>
      </c>
      <c r="C25" s="13">
        <v>0.4366891</v>
      </c>
      <c r="D25" s="13">
        <v>-0.02076463</v>
      </c>
      <c r="E25" s="13">
        <v>-0.4031847</v>
      </c>
      <c r="F25" s="25">
        <v>-0.4151792</v>
      </c>
      <c r="G25" s="35">
        <v>-0.2152552</v>
      </c>
    </row>
    <row r="26" spans="1:7" ht="12">
      <c r="A26" s="21" t="s">
        <v>34</v>
      </c>
      <c r="B26" s="31">
        <v>1.540186</v>
      </c>
      <c r="C26" s="15">
        <v>1.049459</v>
      </c>
      <c r="D26" s="15">
        <v>0.7199581</v>
      </c>
      <c r="E26" s="15">
        <v>0.3403167</v>
      </c>
      <c r="F26" s="27">
        <v>0.3339369</v>
      </c>
      <c r="G26" s="37">
        <v>0.7752293</v>
      </c>
    </row>
    <row r="27" spans="1:7" ht="12">
      <c r="A27" s="20" t="s">
        <v>35</v>
      </c>
      <c r="B27" s="29">
        <v>-0.0932267</v>
      </c>
      <c r="C27" s="13">
        <v>-0.0185615</v>
      </c>
      <c r="D27" s="13">
        <v>-0.05018839</v>
      </c>
      <c r="E27" s="13">
        <v>0.0614346</v>
      </c>
      <c r="F27" s="25">
        <v>0.3210643</v>
      </c>
      <c r="G27" s="35">
        <v>0.02753935</v>
      </c>
    </row>
    <row r="28" spans="1:7" ht="12">
      <c r="A28" s="20" t="s">
        <v>36</v>
      </c>
      <c r="B28" s="29">
        <v>-0.08378209</v>
      </c>
      <c r="C28" s="13">
        <v>0.4099862</v>
      </c>
      <c r="D28" s="13">
        <v>0.1609791</v>
      </c>
      <c r="E28" s="13">
        <v>-0.414227</v>
      </c>
      <c r="F28" s="25">
        <v>-0.1735272</v>
      </c>
      <c r="G28" s="35">
        <v>0.00249783</v>
      </c>
    </row>
    <row r="29" spans="1:7" ht="12">
      <c r="A29" s="20" t="s">
        <v>37</v>
      </c>
      <c r="B29" s="29">
        <v>-0.02279314</v>
      </c>
      <c r="C29" s="13">
        <v>-0.08439292</v>
      </c>
      <c r="D29" s="13">
        <v>-0.04705247</v>
      </c>
      <c r="E29" s="13">
        <v>0.1072265</v>
      </c>
      <c r="F29" s="25">
        <v>-0.1183706</v>
      </c>
      <c r="G29" s="35">
        <v>-0.0249104</v>
      </c>
    </row>
    <row r="30" spans="1:7" ht="12">
      <c r="A30" s="21" t="s">
        <v>38</v>
      </c>
      <c r="B30" s="31">
        <v>0.1358067</v>
      </c>
      <c r="C30" s="15">
        <v>0.1201028</v>
      </c>
      <c r="D30" s="15">
        <v>0.1253932</v>
      </c>
      <c r="E30" s="15">
        <v>0.01727172</v>
      </c>
      <c r="F30" s="27">
        <v>0.1813811</v>
      </c>
      <c r="G30" s="37">
        <v>0.107067</v>
      </c>
    </row>
    <row r="31" spans="1:7" ht="12">
      <c r="A31" s="20" t="s">
        <v>39</v>
      </c>
      <c r="B31" s="29">
        <v>-0.001912636</v>
      </c>
      <c r="C31" s="13">
        <v>-0.05044052</v>
      </c>
      <c r="D31" s="13">
        <v>-0.02821167</v>
      </c>
      <c r="E31" s="13">
        <v>-0.004559113</v>
      </c>
      <c r="F31" s="25">
        <v>0.01839809</v>
      </c>
      <c r="G31" s="35">
        <v>-0.01785308</v>
      </c>
    </row>
    <row r="32" spans="1:7" ht="12">
      <c r="A32" s="20" t="s">
        <v>40</v>
      </c>
      <c r="B32" s="29">
        <v>0.03094826</v>
      </c>
      <c r="C32" s="13">
        <v>0.044554</v>
      </c>
      <c r="D32" s="13">
        <v>0.002492762</v>
      </c>
      <c r="E32" s="13">
        <v>-0.05651636</v>
      </c>
      <c r="F32" s="25">
        <v>-0.02592003</v>
      </c>
      <c r="G32" s="35">
        <v>-0.001252792</v>
      </c>
    </row>
    <row r="33" spans="1:7" ht="12">
      <c r="A33" s="20" t="s">
        <v>41</v>
      </c>
      <c r="B33" s="29">
        <v>0.1517185</v>
      </c>
      <c r="C33" s="13">
        <v>0.08018355</v>
      </c>
      <c r="D33" s="13">
        <v>0.1073901</v>
      </c>
      <c r="E33" s="13">
        <v>0.1125084</v>
      </c>
      <c r="F33" s="25">
        <v>0.06434715</v>
      </c>
      <c r="G33" s="35">
        <v>0.1027514</v>
      </c>
    </row>
    <row r="34" spans="1:7" ht="12">
      <c r="A34" s="21" t="s">
        <v>42</v>
      </c>
      <c r="B34" s="31">
        <v>-0.007383948</v>
      </c>
      <c r="C34" s="15">
        <v>0.006227797</v>
      </c>
      <c r="D34" s="15">
        <v>0.003145776</v>
      </c>
      <c r="E34" s="15">
        <v>0.01116864</v>
      </c>
      <c r="F34" s="27">
        <v>-0.01568633</v>
      </c>
      <c r="G34" s="37">
        <v>0.001777453</v>
      </c>
    </row>
    <row r="35" spans="1:7" ht="12.75" thickBot="1">
      <c r="A35" s="22" t="s">
        <v>43</v>
      </c>
      <c r="B35" s="32">
        <v>-0.004445458</v>
      </c>
      <c r="C35" s="16">
        <v>0.0001303418</v>
      </c>
      <c r="D35" s="16">
        <v>0.001147211</v>
      </c>
      <c r="E35" s="16">
        <v>0.005317218</v>
      </c>
      <c r="F35" s="28">
        <v>0.003460808</v>
      </c>
      <c r="G35" s="38">
        <v>0.001404729</v>
      </c>
    </row>
    <row r="36" spans="1:7" ht="12">
      <c r="A36" s="4" t="s">
        <v>44</v>
      </c>
      <c r="B36" s="3">
        <v>21.0083</v>
      </c>
      <c r="C36" s="3">
        <v>21.0083</v>
      </c>
      <c r="D36" s="3">
        <v>21.01746</v>
      </c>
      <c r="E36" s="3">
        <v>21.0144</v>
      </c>
      <c r="F36" s="3">
        <v>21.02356</v>
      </c>
      <c r="G36" s="3"/>
    </row>
    <row r="37" spans="1:6" ht="12">
      <c r="A37" s="4" t="s">
        <v>45</v>
      </c>
      <c r="B37" s="2">
        <v>0.3916423</v>
      </c>
      <c r="C37" s="2">
        <v>0.3799439</v>
      </c>
      <c r="D37" s="2">
        <v>0.378418</v>
      </c>
      <c r="E37" s="2">
        <v>0.3763835</v>
      </c>
      <c r="F37" s="2">
        <v>0.3723145</v>
      </c>
    </row>
    <row r="38" spans="1:7" ht="12">
      <c r="A38" s="4" t="s">
        <v>53</v>
      </c>
      <c r="B38" s="2">
        <v>8.770508E-05</v>
      </c>
      <c r="C38" s="2">
        <v>0.0001137804</v>
      </c>
      <c r="D38" s="2">
        <v>-0.0001886476</v>
      </c>
      <c r="E38" s="2">
        <v>-0.0001177299</v>
      </c>
      <c r="F38" s="2">
        <v>0.0002553227</v>
      </c>
      <c r="G38" s="2">
        <v>0.0001979587</v>
      </c>
    </row>
    <row r="39" spans="1:7" ht="12.75" thickBot="1">
      <c r="A39" s="4" t="s">
        <v>54</v>
      </c>
      <c r="B39" s="2">
        <v>0.0001713315</v>
      </c>
      <c r="C39" s="2">
        <v>-6.603514E-05</v>
      </c>
      <c r="D39" s="2">
        <v>0</v>
      </c>
      <c r="E39" s="2">
        <v>0</v>
      </c>
      <c r="F39" s="2">
        <v>-8.91723E-05</v>
      </c>
      <c r="G39" s="2">
        <v>0.001025706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3.116038</v>
      </c>
      <c r="F40" s="17" t="s">
        <v>48</v>
      </c>
      <c r="G40" s="8">
        <v>55.035807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0.003756</v>
      </c>
      <c r="D4">
        <v>0.003755</v>
      </c>
      <c r="E4">
        <v>0.003754</v>
      </c>
      <c r="F4">
        <v>0.00208</v>
      </c>
      <c r="G4">
        <v>0.0117</v>
      </c>
    </row>
    <row r="5" spans="1:7" ht="12.75">
      <c r="A5" t="s">
        <v>13</v>
      </c>
      <c r="B5">
        <v>6.171754</v>
      </c>
      <c r="C5">
        <v>2.527146</v>
      </c>
      <c r="D5">
        <v>0.493188</v>
      </c>
      <c r="E5">
        <v>-2.7112</v>
      </c>
      <c r="F5">
        <v>-7.27982</v>
      </c>
      <c r="G5">
        <v>12.636189</v>
      </c>
    </row>
    <row r="6" spans="1:7" ht="12.75">
      <c r="A6" t="s">
        <v>14</v>
      </c>
      <c r="B6" s="49">
        <v>-50.34714</v>
      </c>
      <c r="C6" s="49">
        <v>-67.12599</v>
      </c>
      <c r="D6" s="49">
        <v>110.9728</v>
      </c>
      <c r="E6" s="49">
        <v>69.23219</v>
      </c>
      <c r="F6" s="49">
        <v>-149.426</v>
      </c>
      <c r="G6" s="49">
        <v>0.004230481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-0.2055329</v>
      </c>
      <c r="C8" s="49">
        <v>-2.329868</v>
      </c>
      <c r="D8" s="49">
        <v>-1.431868</v>
      </c>
      <c r="E8" s="49">
        <v>-0.7822992</v>
      </c>
      <c r="F8" s="49">
        <v>3.147141</v>
      </c>
      <c r="G8" s="49">
        <v>-0.7039356</v>
      </c>
    </row>
    <row r="9" spans="1:7" ht="12.75">
      <c r="A9" t="s">
        <v>17</v>
      </c>
      <c r="B9" s="49">
        <v>-0.2704619</v>
      </c>
      <c r="C9" s="49">
        <v>0.1614785</v>
      </c>
      <c r="D9" s="49">
        <v>0.02441109</v>
      </c>
      <c r="E9" s="49">
        <v>0.1822297</v>
      </c>
      <c r="F9" s="49">
        <v>-1.669134</v>
      </c>
      <c r="G9" s="49">
        <v>-0.1730245</v>
      </c>
    </row>
    <row r="10" spans="1:7" ht="12.75">
      <c r="A10" t="s">
        <v>18</v>
      </c>
      <c r="B10" s="49">
        <v>-0.3889183</v>
      </c>
      <c r="C10" s="49">
        <v>0.9874539</v>
      </c>
      <c r="D10" s="49">
        <v>0.06670515</v>
      </c>
      <c r="E10" s="49">
        <v>0.4900597</v>
      </c>
      <c r="F10" s="49">
        <v>-3.260328</v>
      </c>
      <c r="G10" s="49">
        <v>-0.1191566</v>
      </c>
    </row>
    <row r="11" spans="1:7" ht="12.75">
      <c r="A11" t="s">
        <v>19</v>
      </c>
      <c r="B11" s="49">
        <v>3.898596</v>
      </c>
      <c r="C11" s="49">
        <v>1.955134</v>
      </c>
      <c r="D11" s="49">
        <v>2.688336</v>
      </c>
      <c r="E11" s="49">
        <v>1.800058</v>
      </c>
      <c r="F11" s="49">
        <v>14.48184</v>
      </c>
      <c r="G11" s="49">
        <v>4.045117</v>
      </c>
    </row>
    <row r="12" spans="1:7" ht="12.75">
      <c r="A12" t="s">
        <v>20</v>
      </c>
      <c r="B12" s="49">
        <v>-0.4446336</v>
      </c>
      <c r="C12" s="49">
        <v>-0.04371611</v>
      </c>
      <c r="D12" s="49">
        <v>0.09504852</v>
      </c>
      <c r="E12" s="49">
        <v>0.2607502</v>
      </c>
      <c r="F12" s="49">
        <v>-0.2182771</v>
      </c>
      <c r="G12" s="49">
        <v>-0.01834276</v>
      </c>
    </row>
    <row r="13" spans="1:7" ht="12.75">
      <c r="A13" t="s">
        <v>21</v>
      </c>
      <c r="B13" s="49">
        <v>0.07387036</v>
      </c>
      <c r="C13" s="49">
        <v>0.05181948</v>
      </c>
      <c r="D13" s="49">
        <v>0.1105836</v>
      </c>
      <c r="E13" s="49">
        <v>0.06201467</v>
      </c>
      <c r="F13" s="49">
        <v>-0.09393061</v>
      </c>
      <c r="G13" s="49">
        <v>0.05217879</v>
      </c>
    </row>
    <row r="14" spans="1:7" ht="12.75">
      <c r="A14" t="s">
        <v>22</v>
      </c>
      <c r="B14" s="49">
        <v>0.01726956</v>
      </c>
      <c r="C14" s="49">
        <v>0.1860456</v>
      </c>
      <c r="D14" s="49">
        <v>-0.09394854</v>
      </c>
      <c r="E14" s="49">
        <v>-0.1379556</v>
      </c>
      <c r="F14" s="49">
        <v>0.04056875</v>
      </c>
      <c r="G14" s="49">
        <v>-0.003114386</v>
      </c>
    </row>
    <row r="15" spans="1:7" ht="12.75">
      <c r="A15" t="s">
        <v>23</v>
      </c>
      <c r="B15" s="49">
        <v>-0.3302834</v>
      </c>
      <c r="C15" s="49">
        <v>-0.1274982</v>
      </c>
      <c r="D15" s="49">
        <v>-0.03322037</v>
      </c>
      <c r="E15" s="49">
        <v>-0.09920949</v>
      </c>
      <c r="F15" s="49">
        <v>-0.2831835</v>
      </c>
      <c r="G15" s="49">
        <v>-0.148103</v>
      </c>
    </row>
    <row r="16" spans="1:7" ht="12.75">
      <c r="A16" t="s">
        <v>24</v>
      </c>
      <c r="B16" s="49">
        <v>-0.0403562</v>
      </c>
      <c r="C16" s="49">
        <v>-0.03405182</v>
      </c>
      <c r="D16" s="49">
        <v>-0.02113426</v>
      </c>
      <c r="E16" s="49">
        <v>0.0395103</v>
      </c>
      <c r="F16" s="49">
        <v>-0.07285062</v>
      </c>
      <c r="G16" s="49">
        <v>-0.01932451</v>
      </c>
    </row>
    <row r="17" spans="1:7" ht="12.75">
      <c r="A17" t="s">
        <v>25</v>
      </c>
      <c r="B17" s="49">
        <v>-0.04323363</v>
      </c>
      <c r="C17" s="49">
        <v>-0.04550032</v>
      </c>
      <c r="D17" s="49">
        <v>-0.04619283</v>
      </c>
      <c r="E17" s="49">
        <v>-0.05817214</v>
      </c>
      <c r="F17" s="49">
        <v>-0.03510361</v>
      </c>
      <c r="G17" s="49">
        <v>-0.04700251</v>
      </c>
    </row>
    <row r="18" spans="1:7" ht="12.75">
      <c r="A18" t="s">
        <v>26</v>
      </c>
      <c r="B18" s="49">
        <v>0.05708043</v>
      </c>
      <c r="C18" s="49">
        <v>0.04517384</v>
      </c>
      <c r="D18" s="49">
        <v>-0.01076315</v>
      </c>
      <c r="E18" s="49">
        <v>-0.005988246</v>
      </c>
      <c r="F18" s="49">
        <v>0.03499032</v>
      </c>
      <c r="G18" s="49">
        <v>0.01976369</v>
      </c>
    </row>
    <row r="19" spans="1:7" ht="12.75">
      <c r="A19" t="s">
        <v>27</v>
      </c>
      <c r="B19" s="49">
        <v>-0.2188326</v>
      </c>
      <c r="C19" s="49">
        <v>-0.1904178</v>
      </c>
      <c r="D19" s="49">
        <v>-0.2090669</v>
      </c>
      <c r="E19" s="49">
        <v>-0.1885411</v>
      </c>
      <c r="F19" s="49">
        <v>-0.1506569</v>
      </c>
      <c r="G19" s="49">
        <v>-0.1932666</v>
      </c>
    </row>
    <row r="20" spans="1:7" ht="12.75">
      <c r="A20" t="s">
        <v>28</v>
      </c>
      <c r="B20" s="49">
        <v>-0.007810009</v>
      </c>
      <c r="C20" s="49">
        <v>-0.006697436</v>
      </c>
      <c r="D20" s="49">
        <v>0.0006186955</v>
      </c>
      <c r="E20" s="49">
        <v>-0.006741689</v>
      </c>
      <c r="F20" s="49">
        <v>-0.005572009</v>
      </c>
      <c r="G20" s="49">
        <v>-0.004958564</v>
      </c>
    </row>
    <row r="21" spans="1:7" ht="12.75">
      <c r="A21" t="s">
        <v>29</v>
      </c>
      <c r="B21" s="49">
        <v>-101.4201</v>
      </c>
      <c r="C21" s="49">
        <v>38.50592</v>
      </c>
      <c r="D21" s="49">
        <v>-3.543122</v>
      </c>
      <c r="E21" s="49">
        <v>-4.190137</v>
      </c>
      <c r="F21" s="49">
        <v>54.64116</v>
      </c>
      <c r="G21" s="49">
        <v>0.01384327</v>
      </c>
    </row>
    <row r="22" spans="1:7" ht="12.75">
      <c r="A22" t="s">
        <v>30</v>
      </c>
      <c r="B22" s="49">
        <v>123.4413</v>
      </c>
      <c r="C22" s="49">
        <v>50.54334</v>
      </c>
      <c r="D22" s="49">
        <v>9.863769</v>
      </c>
      <c r="E22" s="49">
        <v>-54.22454</v>
      </c>
      <c r="F22" s="49">
        <v>-145.6067</v>
      </c>
      <c r="G22" s="49">
        <v>0</v>
      </c>
    </row>
    <row r="23" spans="1:7" ht="12.75">
      <c r="A23" t="s">
        <v>31</v>
      </c>
      <c r="B23" s="49">
        <v>-1.693798</v>
      </c>
      <c r="C23" s="49">
        <v>0.005613798</v>
      </c>
      <c r="D23" s="49">
        <v>-1.674131</v>
      </c>
      <c r="E23" s="49">
        <v>-2.526659</v>
      </c>
      <c r="F23" s="49">
        <v>8.301023</v>
      </c>
      <c r="G23" s="49">
        <v>-0.1482529</v>
      </c>
    </row>
    <row r="24" spans="1:7" ht="12.75">
      <c r="A24" t="s">
        <v>32</v>
      </c>
      <c r="B24" s="49">
        <v>-1.822423</v>
      </c>
      <c r="C24" s="49">
        <v>2.377154</v>
      </c>
      <c r="D24" s="49">
        <v>2.810858</v>
      </c>
      <c r="E24" s="49">
        <v>-0.1690379</v>
      </c>
      <c r="F24" s="49">
        <v>0.5042344</v>
      </c>
      <c r="G24" s="49">
        <v>1.01143</v>
      </c>
    </row>
    <row r="25" spans="1:7" ht="12.75">
      <c r="A25" t="s">
        <v>33</v>
      </c>
      <c r="B25" s="49">
        <v>-1.126456</v>
      </c>
      <c r="C25" s="49">
        <v>0.4366891</v>
      </c>
      <c r="D25" s="49">
        <v>-0.02076463</v>
      </c>
      <c r="E25" s="49">
        <v>-0.4031847</v>
      </c>
      <c r="F25" s="49">
        <v>-0.4151792</v>
      </c>
      <c r="G25" s="49">
        <v>-0.2152552</v>
      </c>
    </row>
    <row r="26" spans="1:7" ht="12.75">
      <c r="A26" t="s">
        <v>34</v>
      </c>
      <c r="B26" s="49">
        <v>1.540186</v>
      </c>
      <c r="C26" s="49">
        <v>1.049459</v>
      </c>
      <c r="D26" s="49">
        <v>0.7199581</v>
      </c>
      <c r="E26" s="49">
        <v>0.3403167</v>
      </c>
      <c r="F26" s="49">
        <v>0.3339369</v>
      </c>
      <c r="G26" s="49">
        <v>0.7752293</v>
      </c>
    </row>
    <row r="27" spans="1:7" ht="12.75">
      <c r="A27" t="s">
        <v>35</v>
      </c>
      <c r="B27" s="49">
        <v>-0.0932267</v>
      </c>
      <c r="C27" s="49">
        <v>-0.0185615</v>
      </c>
      <c r="D27" s="49">
        <v>-0.05018839</v>
      </c>
      <c r="E27" s="49">
        <v>0.0614346</v>
      </c>
      <c r="F27" s="49">
        <v>0.3210643</v>
      </c>
      <c r="G27" s="49">
        <v>0.02753935</v>
      </c>
    </row>
    <row r="28" spans="1:7" ht="12.75">
      <c r="A28" t="s">
        <v>36</v>
      </c>
      <c r="B28" s="49">
        <v>-0.08378209</v>
      </c>
      <c r="C28" s="49">
        <v>0.4099862</v>
      </c>
      <c r="D28" s="49">
        <v>0.1609791</v>
      </c>
      <c r="E28" s="49">
        <v>-0.414227</v>
      </c>
      <c r="F28" s="49">
        <v>-0.1735272</v>
      </c>
      <c r="G28" s="49">
        <v>0.00249783</v>
      </c>
    </row>
    <row r="29" spans="1:7" ht="12.75">
      <c r="A29" t="s">
        <v>37</v>
      </c>
      <c r="B29" s="49">
        <v>-0.02279314</v>
      </c>
      <c r="C29" s="49">
        <v>-0.08439292</v>
      </c>
      <c r="D29" s="49">
        <v>-0.04705247</v>
      </c>
      <c r="E29" s="49">
        <v>0.1072265</v>
      </c>
      <c r="F29" s="49">
        <v>-0.1183706</v>
      </c>
      <c r="G29" s="49">
        <v>-0.0249104</v>
      </c>
    </row>
    <row r="30" spans="1:7" ht="12.75">
      <c r="A30" t="s">
        <v>38</v>
      </c>
      <c r="B30" s="49">
        <v>0.1358067</v>
      </c>
      <c r="C30" s="49">
        <v>0.1201028</v>
      </c>
      <c r="D30" s="49">
        <v>0.1253932</v>
      </c>
      <c r="E30" s="49">
        <v>0.01727172</v>
      </c>
      <c r="F30" s="49">
        <v>0.1813811</v>
      </c>
      <c r="G30" s="49">
        <v>0.107067</v>
      </c>
    </row>
    <row r="31" spans="1:7" ht="12.75">
      <c r="A31" t="s">
        <v>39</v>
      </c>
      <c r="B31" s="49">
        <v>-0.001912636</v>
      </c>
      <c r="C31" s="49">
        <v>-0.05044052</v>
      </c>
      <c r="D31" s="49">
        <v>-0.02821167</v>
      </c>
      <c r="E31" s="49">
        <v>-0.004559113</v>
      </c>
      <c r="F31" s="49">
        <v>0.01839809</v>
      </c>
      <c r="G31" s="49">
        <v>-0.01785308</v>
      </c>
    </row>
    <row r="32" spans="1:7" ht="12.75">
      <c r="A32" t="s">
        <v>40</v>
      </c>
      <c r="B32" s="49">
        <v>0.03094826</v>
      </c>
      <c r="C32" s="49">
        <v>0.044554</v>
      </c>
      <c r="D32" s="49">
        <v>0.002492762</v>
      </c>
      <c r="E32" s="49">
        <v>-0.05651636</v>
      </c>
      <c r="F32" s="49">
        <v>-0.02592003</v>
      </c>
      <c r="G32" s="49">
        <v>-0.001252792</v>
      </c>
    </row>
    <row r="33" spans="1:7" ht="12.75">
      <c r="A33" t="s">
        <v>41</v>
      </c>
      <c r="B33" s="49">
        <v>0.1517185</v>
      </c>
      <c r="C33" s="49">
        <v>0.08018355</v>
      </c>
      <c r="D33" s="49">
        <v>0.1073901</v>
      </c>
      <c r="E33" s="49">
        <v>0.1125084</v>
      </c>
      <c r="F33" s="49">
        <v>0.06434715</v>
      </c>
      <c r="G33" s="49">
        <v>0.1027514</v>
      </c>
    </row>
    <row r="34" spans="1:7" ht="12.75">
      <c r="A34" t="s">
        <v>42</v>
      </c>
      <c r="B34" s="49">
        <v>-0.007383948</v>
      </c>
      <c r="C34" s="49">
        <v>0.006227797</v>
      </c>
      <c r="D34" s="49">
        <v>0.003145776</v>
      </c>
      <c r="E34" s="49">
        <v>0.01116864</v>
      </c>
      <c r="F34" s="49">
        <v>-0.01568633</v>
      </c>
      <c r="G34" s="49">
        <v>0.001777453</v>
      </c>
    </row>
    <row r="35" spans="1:7" ht="12.75">
      <c r="A35" t="s">
        <v>43</v>
      </c>
      <c r="B35" s="49">
        <v>-0.004445458</v>
      </c>
      <c r="C35" s="49">
        <v>0.0001303418</v>
      </c>
      <c r="D35" s="49">
        <v>0.001147211</v>
      </c>
      <c r="E35" s="49">
        <v>0.005317218</v>
      </c>
      <c r="F35" s="49">
        <v>0.003460808</v>
      </c>
      <c r="G35" s="49">
        <v>0.001404729</v>
      </c>
    </row>
    <row r="36" spans="1:6" ht="12.75">
      <c r="A36" t="s">
        <v>44</v>
      </c>
      <c r="B36" s="49">
        <v>21.0083</v>
      </c>
      <c r="C36" s="49">
        <v>21.0083</v>
      </c>
      <c r="D36" s="49">
        <v>21.01746</v>
      </c>
      <c r="E36" s="49">
        <v>21.0144</v>
      </c>
      <c r="F36" s="49">
        <v>21.02356</v>
      </c>
    </row>
    <row r="37" spans="1:6" ht="12.75">
      <c r="A37" t="s">
        <v>45</v>
      </c>
      <c r="B37" s="49">
        <v>0.3916423</v>
      </c>
      <c r="C37" s="49">
        <v>0.3799439</v>
      </c>
      <c r="D37" s="49">
        <v>0.378418</v>
      </c>
      <c r="E37" s="49">
        <v>0.3763835</v>
      </c>
      <c r="F37" s="49">
        <v>0.3723145</v>
      </c>
    </row>
    <row r="38" spans="1:7" ht="12.75">
      <c r="A38" t="s">
        <v>55</v>
      </c>
      <c r="B38" s="49">
        <v>8.770508E-05</v>
      </c>
      <c r="C38" s="49">
        <v>0.0001137804</v>
      </c>
      <c r="D38" s="49">
        <v>-0.0001886476</v>
      </c>
      <c r="E38" s="49">
        <v>-0.0001177299</v>
      </c>
      <c r="F38" s="49">
        <v>0.0002553227</v>
      </c>
      <c r="G38" s="49">
        <v>0.0001979587</v>
      </c>
    </row>
    <row r="39" spans="1:7" ht="12.75">
      <c r="A39" t="s">
        <v>56</v>
      </c>
      <c r="B39" s="49">
        <v>0.0001713315</v>
      </c>
      <c r="C39" s="49">
        <v>-6.603514E-05</v>
      </c>
      <c r="D39" s="49">
        <v>0</v>
      </c>
      <c r="E39" s="49">
        <v>0</v>
      </c>
      <c r="F39" s="49">
        <v>-8.91723E-05</v>
      </c>
      <c r="G39" s="49">
        <v>0.001025706</v>
      </c>
    </row>
    <row r="40" spans="2:7" ht="12.75">
      <c r="B40" t="s">
        <v>46</v>
      </c>
      <c r="C40">
        <v>-0.003755</v>
      </c>
      <c r="D40" t="s">
        <v>47</v>
      </c>
      <c r="E40">
        <v>3.116038</v>
      </c>
      <c r="F40" t="s">
        <v>48</v>
      </c>
      <c r="G40">
        <v>55.035807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8.770507664401899E-05</v>
      </c>
      <c r="C50">
        <f>-0.017/(C7*C7+C22*C22)*(C21*C22+C6*C7)</f>
        <v>0.0001137804193050463</v>
      </c>
      <c r="D50">
        <f>-0.017/(D7*D7+D22*D22)*(D21*D22+D6*D7)</f>
        <v>-0.00018864763520600413</v>
      </c>
      <c r="E50">
        <f>-0.017/(E7*E7+E22*E22)*(E21*E22+E6*E7)</f>
        <v>-0.00011772988679000116</v>
      </c>
      <c r="F50">
        <f>-0.017/(F7*F7+F22*F22)*(F21*F22+F6*F7)</f>
        <v>0.0002553226084881056</v>
      </c>
      <c r="G50">
        <f>(B50*B$4+C50*C$4+D50*D$4+E50*E$4+F50*F$4)/SUM(B$4:F$4)</f>
        <v>3.934165493173473E-07</v>
      </c>
    </row>
    <row r="51" spans="1:7" ht="12.75">
      <c r="A51" t="s">
        <v>59</v>
      </c>
      <c r="B51">
        <f>-0.017/(B7*B7+B22*B22)*(B21*B7-B6*B22)</f>
        <v>0.00017133152713224626</v>
      </c>
      <c r="C51">
        <f>-0.017/(C7*C7+C22*C22)*(C21*C7-C6*C22)</f>
        <v>-6.603514824182775E-05</v>
      </c>
      <c r="D51">
        <f>-0.017/(D7*D7+D22*D22)*(D21*D7-D6*D22)</f>
        <v>6.20938506960683E-06</v>
      </c>
      <c r="E51">
        <f>-0.017/(E7*E7+E22*E22)*(E21*E7-E6*E22)</f>
        <v>6.484848004456011E-06</v>
      </c>
      <c r="F51">
        <f>-0.017/(F7*F7+F22*F22)*(F21*F7-F6*F22)</f>
        <v>-8.91723037542655E-05</v>
      </c>
      <c r="G51">
        <f>(B51*B$4+C51*C$4+D51*D$4+E51*E$4+F51*F$4)/SUM(B$4:F$4)</f>
        <v>6.540665285754854E-08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10000.032020555205</v>
      </c>
      <c r="C62">
        <f>C7+(2/0.017)*(C8*C50-C23*C51)</f>
        <v>9999.968856158826</v>
      </c>
      <c r="D62">
        <f>D7+(2/0.017)*(D8*D50-D23*D51)</f>
        <v>10000.033001627784</v>
      </c>
      <c r="E62">
        <f>E7+(2/0.017)*(E8*E50-E23*E51)</f>
        <v>10000.012762940685</v>
      </c>
      <c r="F62">
        <f>F7+(2/0.017)*(F8*F50-F23*F51)</f>
        <v>10000.18161854045</v>
      </c>
    </row>
    <row r="63" spans="1:6" ht="12.75">
      <c r="A63" t="s">
        <v>67</v>
      </c>
      <c r="B63">
        <f>B8+(3/0.017)*(B9*B50-B24*B51)</f>
        <v>-0.15461802341138658</v>
      </c>
      <c r="C63">
        <f>C8+(3/0.017)*(C9*C50-C24*C51)</f>
        <v>-2.2989240926666343</v>
      </c>
      <c r="D63">
        <f>D8+(3/0.017)*(D9*D50-D24*D51)</f>
        <v>-1.435760728370462</v>
      </c>
      <c r="E63">
        <f>E8+(3/0.017)*(E9*E50-E24*E51)</f>
        <v>-0.785891734740403</v>
      </c>
      <c r="F63">
        <f>F8+(3/0.017)*(F9*F50-F24*F51)</f>
        <v>3.0798697228736405</v>
      </c>
    </row>
    <row r="64" spans="1:6" ht="12.75">
      <c r="A64" t="s">
        <v>68</v>
      </c>
      <c r="B64">
        <f>B9+(4/0.017)*(B10*B50-B25*B51)</f>
        <v>-0.23307664884293644</v>
      </c>
      <c r="C64">
        <f>C9+(4/0.017)*(C10*C50-C25*C51)</f>
        <v>0.19469961723305731</v>
      </c>
      <c r="D64">
        <f>D9+(4/0.017)*(D10*D50-D25*D51)</f>
        <v>0.021480541007043795</v>
      </c>
      <c r="E64">
        <f>E9+(4/0.017)*(E10*E50-E25*E51)</f>
        <v>0.16926968082256005</v>
      </c>
      <c r="F64">
        <f>F9+(4/0.017)*(F10*F50-F25*F51)</f>
        <v>-1.8737123376992142</v>
      </c>
    </row>
    <row r="65" spans="1:6" ht="12.75">
      <c r="A65" t="s">
        <v>69</v>
      </c>
      <c r="B65">
        <f>B10+(5/0.017)*(B11*B50-B26*B51)</f>
        <v>-0.3659641113128353</v>
      </c>
      <c r="C65">
        <f>C10+(5/0.017)*(C11*C50-C26*C51)</f>
        <v>1.0732648255753743</v>
      </c>
      <c r="D65">
        <f>D10+(5/0.017)*(D11*D50-D26*D51)</f>
        <v>-0.08377094591648553</v>
      </c>
      <c r="E65">
        <f>E10+(5/0.017)*(E11*E50-E26*E51)</f>
        <v>0.4270810156975547</v>
      </c>
      <c r="F65">
        <f>F10+(5/0.017)*(F11*F50-F26*F51)</f>
        <v>-2.164057680238545</v>
      </c>
    </row>
    <row r="66" spans="1:6" ht="12.75">
      <c r="A66" t="s">
        <v>70</v>
      </c>
      <c r="B66">
        <f>B11+(6/0.017)*(B12*B50-B27*B51)</f>
        <v>3.8904698996167038</v>
      </c>
      <c r="C66">
        <f>C11+(6/0.017)*(C12*C50-C27*C51)</f>
        <v>1.9529458533893143</v>
      </c>
      <c r="D66">
        <f>D11+(6/0.017)*(D12*D50-D27*D51)</f>
        <v>2.6821175154747188</v>
      </c>
      <c r="E66">
        <f>E11+(6/0.017)*(E12*E50-E27*E51)</f>
        <v>1.7890827697989347</v>
      </c>
      <c r="F66">
        <f>F11+(6/0.017)*(F12*F50-F27*F51)</f>
        <v>14.472274928731423</v>
      </c>
    </row>
    <row r="67" spans="1:6" ht="12.75">
      <c r="A67" t="s">
        <v>71</v>
      </c>
      <c r="B67">
        <f>B12+(7/0.017)*(B13*B50-B28*B51)</f>
        <v>-0.43605517452465486</v>
      </c>
      <c r="C67">
        <f>C12+(7/0.017)*(C13*C50-C28*C51)</f>
        <v>-0.03014041637666402</v>
      </c>
      <c r="D67">
        <f>D12+(7/0.017)*(D13*D50-D28*D51)</f>
        <v>0.08604696641362483</v>
      </c>
      <c r="E67">
        <f>E12+(7/0.017)*(E13*E50-E28*E51)</f>
        <v>0.25884999608185044</v>
      </c>
      <c r="F67">
        <f>F12+(7/0.017)*(F13*F50-F28*F51)</f>
        <v>-0.2345238646971025</v>
      </c>
    </row>
    <row r="68" spans="1:6" ht="12.75">
      <c r="A68" t="s">
        <v>72</v>
      </c>
      <c r="B68">
        <f>B13+(8/0.017)*(B14*B50-B29*B51)</f>
        <v>0.07642085956129296</v>
      </c>
      <c r="C68">
        <f>C13+(8/0.017)*(C14*C50-C29*C51)</f>
        <v>0.059158514068281515</v>
      </c>
      <c r="D68">
        <f>D13+(8/0.017)*(D14*D50-D29*D51)</f>
        <v>0.11906140555612368</v>
      </c>
      <c r="E68">
        <f>E13+(8/0.017)*(E14*E50-E29*E51)</f>
        <v>0.069330505113175</v>
      </c>
      <c r="F68">
        <f>F13+(8/0.017)*(F14*F50-F29*F51)</f>
        <v>-0.09402343824737544</v>
      </c>
    </row>
    <row r="69" spans="1:6" ht="12.75">
      <c r="A69" t="s">
        <v>73</v>
      </c>
      <c r="B69">
        <f>B14+(9/0.017)*(B15*B50-B30*B51)</f>
        <v>-0.010384528350196594</v>
      </c>
      <c r="C69">
        <f>C14+(9/0.017)*(C15*C50-C30*C51)</f>
        <v>0.18256429811238703</v>
      </c>
      <c r="D69">
        <f>D14+(9/0.017)*(D15*D50-D30*D51)</f>
        <v>-0.09104295375321621</v>
      </c>
      <c r="E69">
        <f>E14+(9/0.017)*(E15*E50-E30*E51)</f>
        <v>-0.13183140835735507</v>
      </c>
      <c r="F69">
        <f>F14+(9/0.017)*(F15*F50-F30*F51)</f>
        <v>0.010853407987836603</v>
      </c>
    </row>
    <row r="70" spans="1:6" ht="12.75">
      <c r="A70" t="s">
        <v>74</v>
      </c>
      <c r="B70">
        <f>B15+(10/0.017)*(B16*B50-B31*B51)</f>
        <v>-0.33217266398078427</v>
      </c>
      <c r="C70">
        <f>C15+(10/0.017)*(C16*C50-C31*C51)</f>
        <v>-0.13173659857252637</v>
      </c>
      <c r="D70">
        <f>D15+(10/0.017)*(D16*D50-D31*D51)</f>
        <v>-0.03077207276863793</v>
      </c>
      <c r="E70">
        <f>E15+(10/0.017)*(E16*E50-E31*E51)</f>
        <v>-0.10192830058305814</v>
      </c>
      <c r="F70">
        <f>F15+(10/0.017)*(F16*F50-F31*F51)</f>
        <v>-0.2931598589755279</v>
      </c>
    </row>
    <row r="71" spans="1:6" ht="12.75">
      <c r="A71" t="s">
        <v>75</v>
      </c>
      <c r="B71">
        <f>B16+(11/0.017)*(B17*B50-B32*B51)</f>
        <v>-0.04624069625217557</v>
      </c>
      <c r="C71">
        <f>C16+(11/0.017)*(C17*C50-C32*C51)</f>
        <v>-0.03549794178981301</v>
      </c>
      <c r="D71">
        <f>D16+(11/0.017)*(D17*D50-D32*D51)</f>
        <v>-0.0155056961257583</v>
      </c>
      <c r="E71">
        <f>E16+(11/0.017)*(E17*E50-E32*E51)</f>
        <v>0.04417889376881584</v>
      </c>
      <c r="F71">
        <f>F16+(11/0.017)*(F17*F50-F32*F51)</f>
        <v>-0.08014562203948924</v>
      </c>
    </row>
    <row r="72" spans="1:6" ht="12.75">
      <c r="A72" t="s">
        <v>76</v>
      </c>
      <c r="B72">
        <f>B17+(12/0.017)*(B18*B50-B33*B51)</f>
        <v>-0.05804863151378128</v>
      </c>
      <c r="C72">
        <f>C17+(12/0.017)*(C18*C50-C33*C51)</f>
        <v>-0.03813455689344111</v>
      </c>
      <c r="D72">
        <f>D17+(12/0.017)*(D18*D50-D33*D51)</f>
        <v>-0.04523027730966782</v>
      </c>
      <c r="E72">
        <f>E17+(12/0.017)*(E18*E50-E33*E51)</f>
        <v>-0.05818950777616978</v>
      </c>
      <c r="F72">
        <f>F17+(12/0.017)*(F18*F50-F33*F51)</f>
        <v>-0.024747042908408366</v>
      </c>
    </row>
    <row r="73" spans="1:6" ht="12.75">
      <c r="A73" t="s">
        <v>77</v>
      </c>
      <c r="B73">
        <f>B18+(13/0.017)*(B19*B50-B34*B51)</f>
        <v>0.04337106827733159</v>
      </c>
      <c r="C73">
        <f>C18+(13/0.017)*(C19*C50-C34*C51)</f>
        <v>0.028920350166036314</v>
      </c>
      <c r="D73">
        <f>D18+(13/0.017)*(D19*D50-D34*D51)</f>
        <v>0.01938189460907084</v>
      </c>
      <c r="E73">
        <f>E18+(13/0.017)*(E19*E50-E34*E51)</f>
        <v>0.010930485795929139</v>
      </c>
      <c r="F73">
        <f>F18+(13/0.017)*(F19*F50-F34*F51)</f>
        <v>0.004505397328373104</v>
      </c>
    </row>
    <row r="74" spans="1:6" ht="12.75">
      <c r="A74" t="s">
        <v>78</v>
      </c>
      <c r="B74">
        <f>B19+(14/0.017)*(B20*B50-B35*B51)</f>
        <v>-0.21876946027175911</v>
      </c>
      <c r="C74">
        <f>C19+(14/0.017)*(C20*C50-C35*C51)</f>
        <v>-0.19103827171221707</v>
      </c>
      <c r="D74">
        <f>D19+(14/0.017)*(D20*D50-D35*D51)</f>
        <v>-0.20916888499116457</v>
      </c>
      <c r="E74">
        <f>E19+(14/0.017)*(E20*E50-E35*E51)</f>
        <v>-0.1879158625264179</v>
      </c>
      <c r="F74">
        <f>F19+(14/0.017)*(F20*F50-F35*F51)</f>
        <v>-0.15157435430015484</v>
      </c>
    </row>
    <row r="75" spans="1:6" ht="12.75">
      <c r="A75" t="s">
        <v>79</v>
      </c>
      <c r="B75" s="49">
        <f>B20</f>
        <v>-0.007810009</v>
      </c>
      <c r="C75" s="49">
        <f>C20</f>
        <v>-0.006697436</v>
      </c>
      <c r="D75" s="49">
        <f>D20</f>
        <v>0.0006186955</v>
      </c>
      <c r="E75" s="49">
        <f>E20</f>
        <v>-0.006741689</v>
      </c>
      <c r="F75" s="49">
        <f>F20</f>
        <v>-0.005572009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123.41968012364207</v>
      </c>
      <c r="C82">
        <f>C22+(2/0.017)*(C8*C51+C23*C50)</f>
        <v>50.56151551988873</v>
      </c>
      <c r="D82">
        <f>D22+(2/0.017)*(D8*D51+D23*D50)</f>
        <v>9.899878392281671</v>
      </c>
      <c r="E82">
        <f>E22+(2/0.017)*(E8*E51+E23*E50)</f>
        <v>-54.19014115451518</v>
      </c>
      <c r="F82">
        <f>F22+(2/0.017)*(F8*F51+F23*F50)</f>
        <v>-145.39037046679172</v>
      </c>
    </row>
    <row r="83" spans="1:6" ht="12.75">
      <c r="A83" t="s">
        <v>82</v>
      </c>
      <c r="B83">
        <f>B23+(3/0.017)*(B9*B51+B24*B50)</f>
        <v>-1.7301817175148668</v>
      </c>
      <c r="C83">
        <f>C23+(3/0.017)*(C9*C51+C24*C50)</f>
        <v>0.05146267838599412</v>
      </c>
      <c r="D83">
        <f>D23+(3/0.017)*(D9*D51+D24*D50)</f>
        <v>-1.7676798476603706</v>
      </c>
      <c r="E83">
        <f>E23+(3/0.017)*(E9*E51+E24*E50)</f>
        <v>-2.5229385509288322</v>
      </c>
      <c r="F83">
        <f>F23+(3/0.017)*(F9*F51+F24*F50)</f>
        <v>8.350008229356238</v>
      </c>
    </row>
    <row r="84" spans="1:6" ht="12.75">
      <c r="A84" t="s">
        <v>83</v>
      </c>
      <c r="B84">
        <f>B24+(4/0.017)*(B10*B51+B25*B50)</f>
        <v>-1.8613476767258335</v>
      </c>
      <c r="C84">
        <f>C24+(4/0.017)*(C10*C51+C25*C50)</f>
        <v>2.3735022362906992</v>
      </c>
      <c r="D84">
        <f>D24+(4/0.017)*(D10*D51+D25*D50)</f>
        <v>2.811877152072448</v>
      </c>
      <c r="E84">
        <f>E24+(4/0.017)*(E10*E51+E25*E50)</f>
        <v>-0.15712146429316</v>
      </c>
      <c r="F84">
        <f>F24+(4/0.017)*(F10*F51+F25*F50)</f>
        <v>0.5476994170401251</v>
      </c>
    </row>
    <row r="85" spans="1:6" ht="12.75">
      <c r="A85" t="s">
        <v>84</v>
      </c>
      <c r="B85">
        <f>B25+(5/0.017)*(B11*B51+B26*B50)</f>
        <v>-0.8902693713153788</v>
      </c>
      <c r="C85">
        <f>C25+(5/0.017)*(C11*C51+C26*C50)</f>
        <v>0.43383625339435794</v>
      </c>
      <c r="D85">
        <f>D25+(5/0.017)*(D11*D51+D26*D50)</f>
        <v>-0.055801535762329796</v>
      </c>
      <c r="E85">
        <f>E25+(5/0.017)*(E11*E51+E26*E50)</f>
        <v>-0.411535389421924</v>
      </c>
      <c r="F85">
        <f>F25+(5/0.017)*(F11*F51+F26*F50)</f>
        <v>-0.769919610300659</v>
      </c>
    </row>
    <row r="86" spans="1:6" ht="12.75">
      <c r="A86" t="s">
        <v>85</v>
      </c>
      <c r="B86">
        <f>B26+(6/0.017)*(B12*B51+B27*B50)</f>
        <v>1.5104132205043257</v>
      </c>
      <c r="C86">
        <f>C26+(6/0.017)*(C12*C51+C27*C50)</f>
        <v>1.049732481606403</v>
      </c>
      <c r="D86">
        <f>D26+(6/0.017)*(D12*D51+D27*D50)</f>
        <v>0.7235080225703316</v>
      </c>
      <c r="E86">
        <f>E26+(6/0.017)*(E12*E51+E27*E50)</f>
        <v>0.3383607836156974</v>
      </c>
      <c r="F86">
        <f>F26+(6/0.017)*(F12*F51+F27*F50)</f>
        <v>0.3697389869760733</v>
      </c>
    </row>
    <row r="87" spans="1:6" ht="12.75">
      <c r="A87" t="s">
        <v>86</v>
      </c>
      <c r="B87">
        <f>B27+(7/0.017)*(B13*B51+B28*B50)</f>
        <v>-0.09104096772080358</v>
      </c>
      <c r="C87">
        <f>C27+(7/0.017)*(C13*C51+C28*C50)</f>
        <v>-0.0007623551228425306</v>
      </c>
      <c r="D87">
        <f>D27+(7/0.017)*(D13*D51+D28*D50)</f>
        <v>-0.062410254273214845</v>
      </c>
      <c r="E87">
        <f>E27+(7/0.017)*(E13*E51+E28*E50)</f>
        <v>0.08168068086297106</v>
      </c>
      <c r="F87">
        <f>F27+(7/0.017)*(F13*F51+F28*F50)</f>
        <v>0.3062698376925732</v>
      </c>
    </row>
    <row r="88" spans="1:6" ht="12.75">
      <c r="A88" t="s">
        <v>87</v>
      </c>
      <c r="B88">
        <f>B28+(8/0.017)*(B14*B51+B29*B50)</f>
        <v>-0.08333044482492043</v>
      </c>
      <c r="C88">
        <f>C28+(8/0.017)*(C14*C51+C29*C50)</f>
        <v>0.3996860538354273</v>
      </c>
      <c r="D88">
        <f>D28+(8/0.017)*(D14*D51+D29*D50)</f>
        <v>0.16488167625153605</v>
      </c>
      <c r="E88">
        <f>E28+(8/0.017)*(E14*E51+E29*E50)</f>
        <v>-0.420588592848589</v>
      </c>
      <c r="F88">
        <f>F28+(8/0.017)*(F14*F51+F29*F50)</f>
        <v>-0.1894520467097567</v>
      </c>
    </row>
    <row r="89" spans="1:6" ht="12.75">
      <c r="A89" t="s">
        <v>88</v>
      </c>
      <c r="B89">
        <f>B29+(9/0.017)*(B15*B51+B30*B50)</f>
        <v>-0.046445681205025485</v>
      </c>
      <c r="C89">
        <f>C29+(9/0.017)*(C15*C51+C30*C50)</f>
        <v>-0.07270101498050077</v>
      </c>
      <c r="D89">
        <f>D29+(9/0.017)*(D15*D51+D30*D50)</f>
        <v>-0.05968498049903441</v>
      </c>
      <c r="E89">
        <f>E29+(9/0.017)*(E15*E51+E30*E50)</f>
        <v>0.1058093938275492</v>
      </c>
      <c r="F89">
        <f>F29+(9/0.017)*(F15*F51+F30*F50)</f>
        <v>-0.08048440082566226</v>
      </c>
    </row>
    <row r="90" spans="1:6" ht="12.75">
      <c r="A90" t="s">
        <v>89</v>
      </c>
      <c r="B90">
        <f>B30+(10/0.017)*(B16*B51+B31*B50)</f>
        <v>0.13164079572810208</v>
      </c>
      <c r="C90">
        <f>C30+(10/0.017)*(C16*C51+C31*C50)</f>
        <v>0.11804954909767026</v>
      </c>
      <c r="D90">
        <f>D30+(10/0.017)*(D16*D51+D31*D50)</f>
        <v>0.12844663180718294</v>
      </c>
      <c r="E90">
        <f>E30+(10/0.017)*(E16*E51+E31*E50)</f>
        <v>0.017738168322037225</v>
      </c>
      <c r="F90">
        <f>F30+(10/0.017)*(F16*F51+F31*F50)</f>
        <v>0.187965632909015</v>
      </c>
    </row>
    <row r="91" spans="1:6" ht="12.75">
      <c r="A91" t="s">
        <v>90</v>
      </c>
      <c r="B91">
        <f>B31+(11/0.017)*(B17*B51+B32*B50)</f>
        <v>-0.004949259982163891</v>
      </c>
      <c r="C91">
        <f>C31+(11/0.017)*(C17*C51+C32*C50)</f>
        <v>-0.04521617147307977</v>
      </c>
      <c r="D91">
        <f>D31+(11/0.017)*(D17*D51+D32*D50)</f>
        <v>-0.028701547057583474</v>
      </c>
      <c r="E91">
        <f>E31+(11/0.017)*(E17*E51+E32*E50)</f>
        <v>-0.000497895413854167</v>
      </c>
      <c r="F91">
        <f>F31+(11/0.017)*(F17*F51+F32*F50)</f>
        <v>0.01614134300724203</v>
      </c>
    </row>
    <row r="92" spans="1:6" ht="12.75">
      <c r="A92" t="s">
        <v>91</v>
      </c>
      <c r="B92">
        <f>B32+(12/0.017)*(B18*B51+B33*B50)</f>
        <v>0.04724437287911591</v>
      </c>
      <c r="C92">
        <f>C32+(12/0.017)*(C18*C51+C33*C50)</f>
        <v>0.04888829886069262</v>
      </c>
      <c r="D92">
        <f>D32+(12/0.017)*(D18*D51+D33*D50)</f>
        <v>-0.011854805731139936</v>
      </c>
      <c r="E92">
        <f>E32+(12/0.017)*(E18*E51+E33*E50)</f>
        <v>-0.06589360757179821</v>
      </c>
      <c r="F92">
        <f>F32+(12/0.017)*(F18*F51+F33*F50)</f>
        <v>-0.016525360769451915</v>
      </c>
    </row>
    <row r="93" spans="1:6" ht="12.75">
      <c r="A93" t="s">
        <v>92</v>
      </c>
      <c r="B93">
        <f>B33+(13/0.017)*(B19*B51+B34*B50)</f>
        <v>0.12255220985266232</v>
      </c>
      <c r="C93">
        <f>C33+(13/0.017)*(C19*C51+C34*C50)</f>
        <v>0.0903410380625625</v>
      </c>
      <c r="D93">
        <f>D33+(13/0.017)*(D19*D51+D34*D50)</f>
        <v>0.10594356698946716</v>
      </c>
      <c r="E93">
        <f>E33+(13/0.017)*(E19*E51+E34*E50)</f>
        <v>0.11056792586555377</v>
      </c>
      <c r="F93">
        <f>F33+(13/0.017)*(F19*F51+F34*F50)</f>
        <v>0.07155782800185413</v>
      </c>
    </row>
    <row r="94" spans="1:6" ht="12.75">
      <c r="A94" t="s">
        <v>93</v>
      </c>
      <c r="B94">
        <f>B34+(14/0.017)*(B20*B51+B35*B50)</f>
        <v>-0.008806998591112999</v>
      </c>
      <c r="C94">
        <f>C34+(14/0.017)*(C20*C51+C35*C50)</f>
        <v>0.0066042294313294</v>
      </c>
      <c r="D94">
        <f>D34+(14/0.017)*(D20*D51+D35*D50)</f>
        <v>0.0029707126511266026</v>
      </c>
      <c r="E94">
        <f>E34+(14/0.017)*(E20*E51+E35*E50)</f>
        <v>0.010617110575123238</v>
      </c>
      <c r="F94">
        <f>F34+(14/0.017)*(F20*F51+F35*F50)</f>
        <v>-0.014549454725206818</v>
      </c>
    </row>
    <row r="95" spans="1:6" ht="12.75">
      <c r="A95" t="s">
        <v>94</v>
      </c>
      <c r="B95" s="49">
        <f>B35</f>
        <v>-0.004445458</v>
      </c>
      <c r="C95" s="49">
        <f>C35</f>
        <v>0.0001303418</v>
      </c>
      <c r="D95" s="49">
        <f>D35</f>
        <v>0.001147211</v>
      </c>
      <c r="E95" s="49">
        <f>E35</f>
        <v>0.005317218</v>
      </c>
      <c r="F95" s="49">
        <f>F35</f>
        <v>0.003460808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-0.15461752831747647</v>
      </c>
      <c r="C103">
        <f>C63*10000/C62</f>
        <v>-2.2989312524216134</v>
      </c>
      <c r="D103">
        <f>D63*10000/D62</f>
        <v>-1.4357559901419845</v>
      </c>
      <c r="E103">
        <f>E63*10000/E62</f>
        <v>-0.7858907317127236</v>
      </c>
      <c r="F103">
        <f>F63*10000/F62</f>
        <v>3.0798137877451417</v>
      </c>
      <c r="G103">
        <f>AVERAGE(C103:E103)</f>
        <v>-1.5068593247587738</v>
      </c>
      <c r="H103">
        <f>STDEV(C103:E103)</f>
        <v>0.7590221785112591</v>
      </c>
      <c r="I103">
        <f>(B103*B4+C103*C4+D103*D4+E103*E4+F103*F4)/SUM(B4:F4)</f>
        <v>-0.6998267662859236</v>
      </c>
      <c r="K103">
        <f>(LN(H103)+LN(H123))/2-LN(K114*K115^3)</f>
        <v>-3.876337273460626</v>
      </c>
    </row>
    <row r="104" spans="1:11" ht="12.75">
      <c r="A104" t="s">
        <v>68</v>
      </c>
      <c r="B104">
        <f>B64*10000/B62</f>
        <v>-0.23307590252095609</v>
      </c>
      <c r="C104">
        <f>C64*10000/C62</f>
        <v>0.19470022360434136</v>
      </c>
      <c r="D104">
        <f>D64*10000/D62</f>
        <v>0.021480470117995847</v>
      </c>
      <c r="E104">
        <f>E64*10000/E62</f>
        <v>0.16926946478494617</v>
      </c>
      <c r="F104">
        <f>F64*10000/F62</f>
        <v>-1.873678308227253</v>
      </c>
      <c r="G104">
        <f>AVERAGE(C104:E104)</f>
        <v>0.12848338616909447</v>
      </c>
      <c r="H104">
        <f>STDEV(C104:E104)</f>
        <v>0.09353554888977454</v>
      </c>
      <c r="I104">
        <f>(B104*B4+C104*C4+D104*D4+E104*E4+F104*F4)/SUM(B4:F4)</f>
        <v>-0.19074187611685806</v>
      </c>
      <c r="K104">
        <f>(LN(H104)+LN(H124))/2-LN(K114*K115^4)</f>
        <v>-4.236111633149064</v>
      </c>
    </row>
    <row r="105" spans="1:11" ht="12.75">
      <c r="A105" t="s">
        <v>69</v>
      </c>
      <c r="B105">
        <f>B65*10000/B62</f>
        <v>-0.3659629394791846</v>
      </c>
      <c r="C105">
        <f>C65*10000/C62</f>
        <v>1.0732681681447107</v>
      </c>
      <c r="D105">
        <f>D65*10000/D62</f>
        <v>-0.08377066945964026</v>
      </c>
      <c r="E105">
        <f>E65*10000/E62</f>
        <v>0.42708047061728327</v>
      </c>
      <c r="F105">
        <f>F65*10000/F62</f>
        <v>-2.1640183776526194</v>
      </c>
      <c r="G105">
        <f>AVERAGE(C105:E105)</f>
        <v>0.4721926564341179</v>
      </c>
      <c r="H105">
        <f>STDEV(C105:E105)</f>
        <v>0.5798370891147671</v>
      </c>
      <c r="I105">
        <f>(B105*B4+C105*C4+D105*D4+E105*E4+F105*F4)/SUM(B4:F4)</f>
        <v>-0.0004874755132719316</v>
      </c>
      <c r="K105">
        <f>(LN(H105)+LN(H125))/2-LN(K114*K115^5)</f>
        <v>-3.396909286988889</v>
      </c>
    </row>
    <row r="106" spans="1:11" ht="12.75">
      <c r="A106" t="s">
        <v>70</v>
      </c>
      <c r="B106">
        <f>B66*10000/B62</f>
        <v>3.890457442155974</v>
      </c>
      <c r="C106">
        <f>C66*10000/C62</f>
        <v>1.9529519356318046</v>
      </c>
      <c r="D106">
        <f>D66*10000/D62</f>
        <v>2.682108664079538</v>
      </c>
      <c r="E106">
        <f>E66*10000/E62</f>
        <v>1.7890804864061216</v>
      </c>
      <c r="F106">
        <f>F66*10000/F62</f>
        <v>14.472012090160103</v>
      </c>
      <c r="G106">
        <f>AVERAGE(C106:E106)</f>
        <v>2.141380362039155</v>
      </c>
      <c r="H106">
        <f>STDEV(C106:E106)</f>
        <v>0.47539855430831557</v>
      </c>
      <c r="I106">
        <f>(B106*B4+C106*C4+D106*D4+E106*E4+F106*F4)/SUM(B4:F4)</f>
        <v>4.03827800434157</v>
      </c>
      <c r="K106">
        <f>(LN(H106)+LN(H126))/2-LN(K114*K115^6)</f>
        <v>-2.9926929801914905</v>
      </c>
    </row>
    <row r="107" spans="1:11" ht="12.75">
      <c r="A107" t="s">
        <v>71</v>
      </c>
      <c r="B107">
        <f>B67*10000/B62</f>
        <v>-0.4360537782562469</v>
      </c>
      <c r="C107">
        <f>C67*10000/C62</f>
        <v>-0.030140510245790418</v>
      </c>
      <c r="D107">
        <f>D67*10000/D62</f>
        <v>0.08604668244556622</v>
      </c>
      <c r="E107">
        <f>E67*10000/E62</f>
        <v>0.25884966571355744</v>
      </c>
      <c r="F107">
        <f>F67*10000/F62</f>
        <v>-0.2345196053862588</v>
      </c>
      <c r="G107">
        <f>AVERAGE(C107:E107)</f>
        <v>0.10491861263777774</v>
      </c>
      <c r="H107">
        <f>STDEV(C107:E107)</f>
        <v>0.14541644598235265</v>
      </c>
      <c r="I107">
        <f>(B107*B4+C107*C4+D107*D4+E107*E4+F107*F4)/SUM(B4:F4)</f>
        <v>-0.018636866584465603</v>
      </c>
      <c r="K107">
        <f>(LN(H107)+LN(H127))/2-LN(K114*K115^7)</f>
        <v>-3.790876167443041</v>
      </c>
    </row>
    <row r="108" spans="1:9" ht="12.75">
      <c r="A108" t="s">
        <v>72</v>
      </c>
      <c r="B108">
        <f>B68*10000/B62</f>
        <v>0.07642061485824128</v>
      </c>
      <c r="C108">
        <f>C68*10000/C62</f>
        <v>0.059158698311191936</v>
      </c>
      <c r="D108">
        <f>D68*10000/D62</f>
        <v>0.11906101263540143</v>
      </c>
      <c r="E108">
        <f>E68*10000/E62</f>
        <v>0.0693304166271755</v>
      </c>
      <c r="F108">
        <f>F68*10000/F62</f>
        <v>-0.09402173063842653</v>
      </c>
      <c r="G108">
        <f>AVERAGE(C108:E108)</f>
        <v>0.0825167091912563</v>
      </c>
      <c r="H108">
        <f>STDEV(C108:E108)</f>
        <v>0.032054337445004945</v>
      </c>
      <c r="I108">
        <f>(B108*B4+C108*C4+D108*D4+E108*E4+F108*F4)/SUM(B4:F4)</f>
        <v>0.05809992347261217</v>
      </c>
    </row>
    <row r="109" spans="1:9" ht="12.75">
      <c r="A109" t="s">
        <v>73</v>
      </c>
      <c r="B109">
        <f>B69*10000/B62</f>
        <v>-0.010384495098466735</v>
      </c>
      <c r="C109">
        <f>C69*10000/C62</f>
        <v>0.18256486668950825</v>
      </c>
      <c r="D109">
        <f>D69*10000/D62</f>
        <v>-0.09104265329764054</v>
      </c>
      <c r="E109">
        <f>E69*10000/E62</f>
        <v>-0.1318312401019253</v>
      </c>
      <c r="F109">
        <f>F69*10000/F62</f>
        <v>0.0108532108734048</v>
      </c>
      <c r="G109">
        <f>AVERAGE(C109:E109)</f>
        <v>-0.01343634223668586</v>
      </c>
      <c r="H109">
        <f>STDEV(C109:E109)</f>
        <v>0.17096281066000835</v>
      </c>
      <c r="I109">
        <f>(B109*B4+C109*C4+D109*D4+E109*E4+F109*F4)/SUM(B4:F4)</f>
        <v>-0.00973655774563422</v>
      </c>
    </row>
    <row r="110" spans="1:11" ht="12.75">
      <c r="A110" t="s">
        <v>74</v>
      </c>
      <c r="B110">
        <f>B70*10000/B62</f>
        <v>-0.3321716003488776</v>
      </c>
      <c r="C110">
        <f>C70*10000/C62</f>
        <v>-0.1317370088521744</v>
      </c>
      <c r="D110">
        <f>D70*10000/D62</f>
        <v>-0.030771971216123902</v>
      </c>
      <c r="E110">
        <f>E70*10000/E62</f>
        <v>-0.10192817049273872</v>
      </c>
      <c r="F110">
        <f>F70*10000/F62</f>
        <v>-0.2931545347456552</v>
      </c>
      <c r="G110">
        <f>AVERAGE(C110:E110)</f>
        <v>-0.088145716853679</v>
      </c>
      <c r="H110">
        <f>STDEV(C110:E110)</f>
        <v>0.05187438411631409</v>
      </c>
      <c r="I110">
        <f>(B110*B4+C110*C4+D110*D4+E110*E4+F110*F4)/SUM(B4:F4)</f>
        <v>-0.15079127187424096</v>
      </c>
      <c r="K110">
        <f>EXP(AVERAGE(K103:K107))</f>
        <v>0.0257689379389419</v>
      </c>
    </row>
    <row r="111" spans="1:9" ht="12.75">
      <c r="A111" t="s">
        <v>75</v>
      </c>
      <c r="B111">
        <f>B71*10000/B62</f>
        <v>-0.04624054818737298</v>
      </c>
      <c r="C111">
        <f>C71*10000/C62</f>
        <v>-0.035498052344383434</v>
      </c>
      <c r="D111">
        <f>D71*10000/D62</f>
        <v>-0.015505644954605966</v>
      </c>
      <c r="E111">
        <f>E71*10000/E62</f>
        <v>0.04417883738362773</v>
      </c>
      <c r="F111">
        <f>F71*10000/F62</f>
        <v>-0.0801441664728352</v>
      </c>
      <c r="G111">
        <f>AVERAGE(C111:E111)</f>
        <v>-0.002274953305120557</v>
      </c>
      <c r="H111">
        <f>STDEV(C111:E111)</f>
        <v>0.04145346897818366</v>
      </c>
      <c r="I111">
        <f>(B111*B4+C111*C4+D111*D4+E111*E4+F111*F4)/SUM(B4:F4)</f>
        <v>-0.019023139777125966</v>
      </c>
    </row>
    <row r="112" spans="1:9" ht="12.75">
      <c r="A112" t="s">
        <v>76</v>
      </c>
      <c r="B112">
        <f>B72*10000/B62</f>
        <v>-0.05804844563943546</v>
      </c>
      <c r="C112">
        <f>C72*10000/C62</f>
        <v>-0.038134675659469305</v>
      </c>
      <c r="D112">
        <f>D72*10000/D62</f>
        <v>-0.04523012804288279</v>
      </c>
      <c r="E112">
        <f>E72*10000/E62</f>
        <v>-0.05818943350934094</v>
      </c>
      <c r="F112">
        <f>F72*10000/F62</f>
        <v>-0.024746593464389757</v>
      </c>
      <c r="G112">
        <f>AVERAGE(C112:E112)</f>
        <v>-0.047184745737231006</v>
      </c>
      <c r="H112">
        <f>STDEV(C112:E112)</f>
        <v>0.010169253947686693</v>
      </c>
      <c r="I112">
        <f>(B112*B4+C112*C4+D112*D4+E112*E4+F112*F4)/SUM(B4:F4)</f>
        <v>-0.04576443059872033</v>
      </c>
    </row>
    <row r="113" spans="1:9" ht="12.75">
      <c r="A113" t="s">
        <v>77</v>
      </c>
      <c r="B113">
        <f>B73*10000/B62</f>
        <v>0.04337092940120767</v>
      </c>
      <c r="C113">
        <f>C73*10000/C62</f>
        <v>0.028920440235396052</v>
      </c>
      <c r="D113">
        <f>D73*10000/D62</f>
        <v>0.019381830645874763</v>
      </c>
      <c r="E113">
        <f>E73*10000/E62</f>
        <v>0.010930471845432756</v>
      </c>
      <c r="F113">
        <f>F73*10000/F62</f>
        <v>0.004505315503490503</v>
      </c>
      <c r="G113">
        <f>AVERAGE(C113:E113)</f>
        <v>0.019744247575567857</v>
      </c>
      <c r="H113">
        <f>STDEV(C113:E113)</f>
        <v>0.009000458332283178</v>
      </c>
      <c r="I113">
        <f>(B113*B4+C113*C4+D113*D4+E113*E4+F113*F4)/SUM(B4:F4)</f>
        <v>0.021133086825761007</v>
      </c>
    </row>
    <row r="114" spans="1:11" ht="12.75">
      <c r="A114" t="s">
        <v>78</v>
      </c>
      <c r="B114">
        <f>B74*10000/B62</f>
        <v>-0.2187687597620442</v>
      </c>
      <c r="C114">
        <f>C74*10000/C62</f>
        <v>-0.19103886668062928</v>
      </c>
      <c r="D114">
        <f>D74*10000/D62</f>
        <v>-0.20916819470207398</v>
      </c>
      <c r="E114">
        <f>E74*10000/E62</f>
        <v>-0.18791562269082326</v>
      </c>
      <c r="F114">
        <f>F74*10000/F62</f>
        <v>-0.15157160147885143</v>
      </c>
      <c r="G114">
        <f>AVERAGE(C114:E114)</f>
        <v>-0.1960408946911755</v>
      </c>
      <c r="H114">
        <f>STDEV(C114:E114)</f>
        <v>0.01147532864178968</v>
      </c>
      <c r="I114">
        <f>(B114*B4+C114*C4+D114*D4+E114*E4+F114*F4)/SUM(B4:F4)</f>
        <v>-0.1934020760468364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-0.007809983991997642</v>
      </c>
      <c r="C115">
        <f>C75*10000/C62</f>
        <v>-0.006697456858453267</v>
      </c>
      <c r="D115">
        <f>D75*10000/D62</f>
        <v>0.000618693458210878</v>
      </c>
      <c r="E115">
        <f>E75*10000/E62</f>
        <v>-0.0067416803956333</v>
      </c>
      <c r="F115">
        <f>F75*10000/F62</f>
        <v>-0.005571907803823715</v>
      </c>
      <c r="G115">
        <f>AVERAGE(C115:E115)</f>
        <v>-0.004273481265291896</v>
      </c>
      <c r="H115">
        <f>STDEV(C115:E115)</f>
        <v>0.004236805291050058</v>
      </c>
      <c r="I115">
        <f>(B115*B4+C115*C4+D115*D4+E115*E4+F115*F4)/SUM(B4:F4)</f>
        <v>-0.0049583563619727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123.41928492823942</v>
      </c>
      <c r="C122">
        <f>C82*10000/C62</f>
        <v>50.56167298836003</v>
      </c>
      <c r="D122">
        <f>D82*10000/D62</f>
        <v>9.899845721179311</v>
      </c>
      <c r="E122">
        <f>E82*10000/E62</f>
        <v>-54.19007199204773</v>
      </c>
      <c r="F122">
        <f>F82*10000/F62</f>
        <v>-145.38772995606033</v>
      </c>
      <c r="G122">
        <f>AVERAGE(C122:E122)</f>
        <v>2.090482239163871</v>
      </c>
      <c r="H122">
        <f>STDEV(C122:E122)</f>
        <v>52.81071517794256</v>
      </c>
      <c r="I122">
        <f>(B122*B4+C122*C4+D122*D4+E122*E4+F122*F4)/SUM(B4:F4)</f>
        <v>-0.004595191404177998</v>
      </c>
    </row>
    <row r="123" spans="1:9" ht="12.75">
      <c r="A123" t="s">
        <v>82</v>
      </c>
      <c r="B123">
        <f>B83*10000/B62</f>
        <v>-1.7301761773946867</v>
      </c>
      <c r="C123">
        <f>C83*10000/C62</f>
        <v>0.05146283866104149</v>
      </c>
      <c r="D123">
        <f>D83*10000/D62</f>
        <v>-1.7676740140483849</v>
      </c>
      <c r="E123">
        <f>E83*10000/E62</f>
        <v>-2.522935330921434</v>
      </c>
      <c r="F123">
        <f>F83*10000/F62</f>
        <v>8.349856580479726</v>
      </c>
      <c r="G123">
        <f>AVERAGE(C123:E123)</f>
        <v>-1.4130488354362594</v>
      </c>
      <c r="H123">
        <f>STDEV(C123:E123)</f>
        <v>1.3233294173661603</v>
      </c>
      <c r="I123">
        <f>(B123*B4+C123*C4+D123*D4+E123*E4+F123*F4)/SUM(B4:F4)</f>
        <v>-0.15730672653843827</v>
      </c>
    </row>
    <row r="124" spans="1:9" ht="12.75">
      <c r="A124" t="s">
        <v>83</v>
      </c>
      <c r="B124">
        <f>B84*10000/B62</f>
        <v>-1.861341716606314</v>
      </c>
      <c r="C124">
        <f>C84*10000/C62</f>
        <v>2.373509628311388</v>
      </c>
      <c r="D124">
        <f>D84*10000/D62</f>
        <v>2.8118678724507578</v>
      </c>
      <c r="E124">
        <f>E84*10000/E62</f>
        <v>-0.15712126376022303</v>
      </c>
      <c r="F124">
        <f>F84*10000/F62</f>
        <v>0.5476894699839093</v>
      </c>
      <c r="G124">
        <f>AVERAGE(C124:E124)</f>
        <v>1.6760854123339743</v>
      </c>
      <c r="H124">
        <f>STDEV(C124:E124)</f>
        <v>1.6026617002688026</v>
      </c>
      <c r="I124">
        <f>(B124*B4+C124*C4+D124*D4+E124*E4+F124*F4)/SUM(B4:F4)</f>
        <v>1.0139022817601593</v>
      </c>
    </row>
    <row r="125" spans="1:9" ht="12.75">
      <c r="A125" t="s">
        <v>84</v>
      </c>
      <c r="B125">
        <f>B85*10000/B62</f>
        <v>-0.8902665206325516</v>
      </c>
      <c r="C125">
        <f>C85*10000/C62</f>
        <v>0.433837604531303</v>
      </c>
      <c r="D125">
        <f>D85*10000/D62</f>
        <v>-0.055801351608786236</v>
      </c>
      <c r="E125">
        <f>E85*10000/E62</f>
        <v>-0.41153486418241786</v>
      </c>
      <c r="F125">
        <f>F85*10000/F62</f>
        <v>-0.7699056273870261</v>
      </c>
      <c r="G125">
        <f>AVERAGE(C125:E125)</f>
        <v>-0.011166203753300371</v>
      </c>
      <c r="H125">
        <f>STDEV(C125:E125)</f>
        <v>0.4244500854433222</v>
      </c>
      <c r="I125">
        <f>(B125*B4+C125*C4+D125*D4+E125*E4+F125*F4)/SUM(B4:F4)</f>
        <v>-0.2394774992863892</v>
      </c>
    </row>
    <row r="126" spans="1:9" ht="12.75">
      <c r="A126" t="s">
        <v>85</v>
      </c>
      <c r="B126">
        <f>B86*10000/B62</f>
        <v>1.5104083840928213</v>
      </c>
      <c r="C126">
        <f>C86*10000/C62</f>
        <v>1.049735750886753</v>
      </c>
      <c r="D126">
        <f>D86*10000/D62</f>
        <v>0.7235056348839655</v>
      </c>
      <c r="E126">
        <f>E86*10000/E62</f>
        <v>0.3383603517683874</v>
      </c>
      <c r="F126">
        <f>F86*10000/F62</f>
        <v>0.3697322719525144</v>
      </c>
      <c r="G126">
        <f>AVERAGE(C126:E126)</f>
        <v>0.7038672458463687</v>
      </c>
      <c r="H126">
        <f>STDEV(C126:E126)</f>
        <v>0.3560940737511612</v>
      </c>
      <c r="I126">
        <f>(B126*B4+C126*C4+D126*D4+E126*E4+F126*F4)/SUM(B4:F4)</f>
        <v>0.7760892877524376</v>
      </c>
    </row>
    <row r="127" spans="1:9" ht="12.75">
      <c r="A127" t="s">
        <v>86</v>
      </c>
      <c r="B127">
        <f>B87*10000/B62</f>
        <v>-0.09104067620350376</v>
      </c>
      <c r="C127">
        <f>C87*10000/C62</f>
        <v>-0.0007623574971166113</v>
      </c>
      <c r="D127">
        <f>D87*10000/D62</f>
        <v>-0.06241004830989642</v>
      </c>
      <c r="E127">
        <f>E87*10000/E62</f>
        <v>0.08168057661453562</v>
      </c>
      <c r="F127">
        <f>F87*10000/F62</f>
        <v>0.3062642753655048</v>
      </c>
      <c r="G127">
        <f>AVERAGE(C127:E127)</f>
        <v>0.006169390269174198</v>
      </c>
      <c r="H127">
        <f>STDEV(C127:E127)</f>
        <v>0.07229497833943895</v>
      </c>
      <c r="I127">
        <f>(B127*B4+C127*C4+D127*D4+E127*E4+F127*F4)/SUM(B4:F4)</f>
        <v>0.03210123593801668</v>
      </c>
    </row>
    <row r="128" spans="1:9" ht="12.75">
      <c r="A128" t="s">
        <v>87</v>
      </c>
      <c r="B128">
        <f>B88*10000/B62</f>
        <v>-0.08333017799706395</v>
      </c>
      <c r="C128">
        <f>C88*10000/C62</f>
        <v>0.399687298615202</v>
      </c>
      <c r="D128">
        <f>D88*10000/D62</f>
        <v>0.16488113211696098</v>
      </c>
      <c r="E128">
        <f>E88*10000/E62</f>
        <v>-0.42058805605454774</v>
      </c>
      <c r="F128">
        <f>F88*10000/F62</f>
        <v>-0.18944860597182603</v>
      </c>
      <c r="G128">
        <f>AVERAGE(C128:E128)</f>
        <v>0.047993458225871755</v>
      </c>
      <c r="H128">
        <f>STDEV(C128:E128)</f>
        <v>0.4224452160936352</v>
      </c>
      <c r="I128">
        <f>(B128*B4+C128*C4+D128*D4+E128*E4+F128*F4)/SUM(B4:F4)</f>
        <v>-0.00261142473047833</v>
      </c>
    </row>
    <row r="129" spans="1:9" ht="12.75">
      <c r="A129" t="s">
        <v>88</v>
      </c>
      <c r="B129">
        <f>B89*10000/B62</f>
        <v>-0.04644553248385179</v>
      </c>
      <c r="C129">
        <f>C89*10000/C62</f>
        <v>-0.07270124140009229</v>
      </c>
      <c r="D129">
        <f>D89*10000/D62</f>
        <v>-0.05968478352953337</v>
      </c>
      <c r="E129">
        <f>E89*10000/E62</f>
        <v>0.10580925878381983</v>
      </c>
      <c r="F129">
        <f>F89*10000/F62</f>
        <v>-0.08048293910626911</v>
      </c>
      <c r="G129">
        <f>AVERAGE(C129:E129)</f>
        <v>-0.008858922048601938</v>
      </c>
      <c r="H129">
        <f>STDEV(C129:E129)</f>
        <v>0.09951859532487757</v>
      </c>
      <c r="I129">
        <f>(B129*B4+C129*C4+D129*D4+E129*E4+F129*F4)/SUM(B4:F4)</f>
        <v>-0.023857770497164765</v>
      </c>
    </row>
    <row r="130" spans="1:9" ht="12.75">
      <c r="A130" t="s">
        <v>89</v>
      </c>
      <c r="B130">
        <f>B90*10000/B62</f>
        <v>0.13164037420831512</v>
      </c>
      <c r="C130">
        <f>C90*10000/C62</f>
        <v>0.11804991675045606</v>
      </c>
      <c r="D130">
        <f>D90*10000/D62</f>
        <v>0.12844620791378855</v>
      </c>
      <c r="E130">
        <f>E90*10000/E62</f>
        <v>0.017738145682947102</v>
      </c>
      <c r="F130">
        <f>F90*10000/F62</f>
        <v>0.18796221916662453</v>
      </c>
      <c r="G130">
        <f>AVERAGE(C130:E130)</f>
        <v>0.08807809011573058</v>
      </c>
      <c r="H130">
        <f>STDEV(C130:E130)</f>
        <v>0.06113756255031351</v>
      </c>
      <c r="I130">
        <f>(B130*B4+C130*C4+D130*D4+E130*E4+F130*F4)/SUM(B4:F4)</f>
        <v>0.10770399139612427</v>
      </c>
    </row>
    <row r="131" spans="1:9" ht="12.75">
      <c r="A131" t="s">
        <v>90</v>
      </c>
      <c r="B131">
        <f>B91*10000/B62</f>
        <v>-0.004949244134409388</v>
      </c>
      <c r="C131">
        <f>C91*10000/C62</f>
        <v>-0.045216312294044624</v>
      </c>
      <c r="D131">
        <f>D91*10000/D62</f>
        <v>-0.028701452338118782</v>
      </c>
      <c r="E131">
        <f>E91*10000/E62</f>
        <v>-0.0004978947783940146</v>
      </c>
      <c r="F131">
        <f>F91*10000/F62</f>
        <v>0.016141049855850412</v>
      </c>
      <c r="G131">
        <f>AVERAGE(C131:E131)</f>
        <v>-0.02480521980351914</v>
      </c>
      <c r="H131">
        <f>STDEV(C131:E131)</f>
        <v>0.022612379070959483</v>
      </c>
      <c r="I131">
        <f>(B131*B4+C131*C4+D131*D4+E131*E4+F131*F4)/SUM(B4:F4)</f>
        <v>-0.01647616029350037</v>
      </c>
    </row>
    <row r="132" spans="1:9" ht="12.75">
      <c r="A132" t="s">
        <v>91</v>
      </c>
      <c r="B132">
        <f>B92*10000/B62</f>
        <v>0.04724422160049532</v>
      </c>
      <c r="C132">
        <f>C92*10000/C62</f>
        <v>0.0488884511181083</v>
      </c>
      <c r="D132">
        <f>D92*10000/D62</f>
        <v>-0.011854766608480428</v>
      </c>
      <c r="E132">
        <f>E92*10000/E62</f>
        <v>-0.06589352347228505</v>
      </c>
      <c r="F132">
        <f>F92*10000/F62</f>
        <v>-0.01652506064371242</v>
      </c>
      <c r="G132">
        <f>AVERAGE(C132:E132)</f>
        <v>-0.009619946320885727</v>
      </c>
      <c r="H132">
        <f>STDEV(C132:E132)</f>
        <v>0.05742361220792201</v>
      </c>
      <c r="I132">
        <f>(B132*B4+C132*C4+D132*D4+E132*E4+F132*F4)/SUM(B4:F4)</f>
        <v>-0.002303953540677481</v>
      </c>
    </row>
    <row r="133" spans="1:9" ht="12.75">
      <c r="A133" t="s">
        <v>92</v>
      </c>
      <c r="B133">
        <f>B93*10000/B62</f>
        <v>0.12255181743493876</v>
      </c>
      <c r="C133">
        <f>C93*10000/C62</f>
        <v>0.09034131942013283</v>
      </c>
      <c r="D133">
        <f>D93*10000/D62</f>
        <v>0.10594321735960462</v>
      </c>
      <c r="E133">
        <f>E93*10000/E62</f>
        <v>0.11056778474854594</v>
      </c>
      <c r="F133">
        <f>F93*10000/F62</f>
        <v>0.07155652840262933</v>
      </c>
      <c r="G133">
        <f>AVERAGE(C133:E133)</f>
        <v>0.10228410717609447</v>
      </c>
      <c r="H133">
        <f>STDEV(C133:E133)</f>
        <v>0.010598079562905531</v>
      </c>
      <c r="I133">
        <f>(B133*B4+C133*C4+D133*D4+E133*E4+F133*F4)/SUM(B4:F4)</f>
        <v>0.10111964517842316</v>
      </c>
    </row>
    <row r="134" spans="1:9" ht="12.75">
      <c r="A134" t="s">
        <v>93</v>
      </c>
      <c r="B134">
        <f>B94*10000/B62</f>
        <v>-0.00880697039070484</v>
      </c>
      <c r="C134">
        <f>C94*10000/C62</f>
        <v>0.006604249999500705</v>
      </c>
      <c r="D134">
        <f>D94*10000/D62</f>
        <v>0.00297070284732364</v>
      </c>
      <c r="E134">
        <f>E94*10000/E62</f>
        <v>0.01061709702458528</v>
      </c>
      <c r="F134">
        <f>F94*10000/F62</f>
        <v>-0.014549190484932757</v>
      </c>
      <c r="G134">
        <f>AVERAGE(C134:E134)</f>
        <v>0.006730683290469875</v>
      </c>
      <c r="H134">
        <f>STDEV(C134:E134)</f>
        <v>0.003824764700123938</v>
      </c>
      <c r="I134">
        <f>(B134*B4+C134*C4+D134*D4+E134*E4+F134*F4)/SUM(B4:F4)</f>
        <v>0.0016451117778149326</v>
      </c>
    </row>
    <row r="135" spans="1:9" ht="12.75">
      <c r="A135" t="s">
        <v>94</v>
      </c>
      <c r="B135">
        <f>B95*10000/B62</f>
        <v>-0.00444544376544225</v>
      </c>
      <c r="C135">
        <f>C95*10000/C62</f>
        <v>0.000130342205935696</v>
      </c>
      <c r="D135">
        <f>D95*10000/D62</f>
        <v>0.0011472072140294531</v>
      </c>
      <c r="E135">
        <f>E95*10000/E62</f>
        <v>0.005317211213674867</v>
      </c>
      <c r="F135">
        <f>F95*10000/F62</f>
        <v>0.0034607451464517634</v>
      </c>
      <c r="G135">
        <f>AVERAGE(C135:E135)</f>
        <v>0.0021982535445466724</v>
      </c>
      <c r="H135">
        <f>STDEV(C135:E135)</f>
        <v>0.002748531665732008</v>
      </c>
      <c r="I135">
        <f>(B135*B4+C135*C4+D135*D4+E135*E4+F135*F4)/SUM(B4:F4)</f>
        <v>0.001404773261075536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2005-04-19T10:19:01Z</cp:lastPrinted>
  <dcterms:created xsi:type="dcterms:W3CDTF">2005-04-19T10:19:01Z</dcterms:created>
  <dcterms:modified xsi:type="dcterms:W3CDTF">2005-04-19T15:53:56Z</dcterms:modified>
  <cp:category/>
  <cp:version/>
  <cp:contentType/>
  <cp:contentStatus/>
</cp:coreProperties>
</file>