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37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<sst xmlns="http://schemas.openxmlformats.org/spreadsheetml/2006/main" count="204" uniqueCount="98">
  <si>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Tue 26/04/2005       12:51:54</t>
  </si>
  <si>
    <t>LISSNER</t>
  </si>
  <si>
    <t>HCMQAP563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</si>
  <si>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</si>
  <si>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</si>
  <si>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</si>
  <si>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</si>
  <si>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</si>
  <si>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</si>
  <si>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</si>
  <si>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</si>
  <si>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</si>
  <si>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</si>
  <si>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</si>
  <si>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</si>
  <si>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</si>
  <si>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</si>
  <si>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</si>
  <si>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</si>
  <si>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</si>
  <si>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</si>
  <si>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</si>
  <si>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</si>
  <si>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</si>
  <si>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</si>
  <si>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</si>
  <si>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</si>
  <si>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</si>
  <si>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</si>
  <si>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</si>
  <si>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</si>
  <si>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</si>
  <si>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</si>
  <si>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</si>
  <si>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</si>
  <si>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a7*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</si>
  <si>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</si>
  <si>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</si>
  <si>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</si>
  <si>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</si>
  <si>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</si>
  <si>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</si>
  <si>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</si>
  <si>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</si>
  <si>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</si>
  <si>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</si>
  <si>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</si>
  <si>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</si>
  <si>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</si>
  <si>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</si>
  <si>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</si>
  <si>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CONTACT CEA           </t>
  </si>
  <si>
    <t>Duration : 32mn</t>
  </si>
  <si>
    <t>Dx moy(m)</t>
  </si>
  <si>
    <t>Dy moy(m)</t>
  </si>
  <si>
    <t>Dx moy (mm)</t>
  </si>
  <si>
    <t>Dy moy (mm)</t>
  </si>
  <si>
    <t>* = Integral error  ! = Central error           Conclusion : CONTACT CEA           Duration : 32mn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</si>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</sst>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7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72" fontId="4" fillId="0" borderId="1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45713904"/>
        <c:axId val="8771953"/>
      </c:lineChart>
      <c:catAx>
        <c:axId val="4571390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8771953"/>
        <c:crosses val="autoZero"/>
        <c:auto val="1"/>
        <c:lblOffset val="100"/>
        <c:noMultiLvlLbl val="0"/>
      </c:catAx>
      <c:valAx>
        <c:axId val="87719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5713904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-0.002259</v>
      </c>
      <c r="C4" s="12">
        <v>-0.003751</v>
      </c>
      <c r="D4" s="12">
        <v>-0.00375</v>
      </c>
      <c r="E4" s="12">
        <v>-0.003752</v>
      </c>
      <c r="F4" s="24">
        <v>-0.00208</v>
      </c>
      <c r="G4" s="34">
        <v>-0.011693</v>
      </c>
    </row>
    <row r="5" spans="1:7" ht="12.75" thickBot="1">
      <c r="A5" s="44" t="s">
        <v>13</v>
      </c>
      <c r="B5" s="45">
        <v>-2.469248</v>
      </c>
      <c r="C5" s="46">
        <v>-1.997684</v>
      </c>
      <c r="D5" s="46">
        <v>-1.241893</v>
      </c>
      <c r="E5" s="46">
        <v>2.179535</v>
      </c>
      <c r="F5" s="47">
        <v>4.623773</v>
      </c>
      <c r="G5" s="48">
        <v>6.437303</v>
      </c>
    </row>
    <row r="6" spans="1:7" ht="12.75" thickTop="1">
      <c r="A6" s="6" t="s">
        <v>14</v>
      </c>
      <c r="B6" s="39">
        <v>-101.4196</v>
      </c>
      <c r="C6" s="40">
        <v>4.278454</v>
      </c>
      <c r="D6" s="40">
        <v>-245.173</v>
      </c>
      <c r="E6" s="40">
        <v>225.067</v>
      </c>
      <c r="F6" s="41">
        <v>138.4735</v>
      </c>
      <c r="G6" s="42">
        <v>0.0004502383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-0.09688066</v>
      </c>
      <c r="C8" s="13">
        <v>0.1485683</v>
      </c>
      <c r="D8" s="13">
        <v>1.783758</v>
      </c>
      <c r="E8" s="13">
        <v>0.127654</v>
      </c>
      <c r="F8" s="25">
        <v>-3.223148</v>
      </c>
      <c r="G8" s="35">
        <v>0.05153064</v>
      </c>
    </row>
    <row r="9" spans="1:7" ht="12">
      <c r="A9" s="20" t="s">
        <v>17</v>
      </c>
      <c r="B9" s="29">
        <v>0.1553463</v>
      </c>
      <c r="C9" s="13">
        <v>-0.06767268</v>
      </c>
      <c r="D9" s="13">
        <v>0.4783314</v>
      </c>
      <c r="E9" s="13">
        <v>0.6659162</v>
      </c>
      <c r="F9" s="25">
        <v>-1.595357</v>
      </c>
      <c r="G9" s="35">
        <v>0.06874342</v>
      </c>
    </row>
    <row r="10" spans="1:7" ht="12">
      <c r="A10" s="20" t="s">
        <v>18</v>
      </c>
      <c r="B10" s="29">
        <v>-0.2425392</v>
      </c>
      <c r="C10" s="13">
        <v>0.03767296</v>
      </c>
      <c r="D10" s="13">
        <v>-0.3290704</v>
      </c>
      <c r="E10" s="13">
        <v>0.7576004</v>
      </c>
      <c r="F10" s="25">
        <v>-1.739967</v>
      </c>
      <c r="G10" s="35">
        <v>-0.1549979</v>
      </c>
    </row>
    <row r="11" spans="1:7" ht="12">
      <c r="A11" s="21" t="s">
        <v>19</v>
      </c>
      <c r="B11" s="31">
        <v>3.694341</v>
      </c>
      <c r="C11" s="15">
        <v>2.553515</v>
      </c>
      <c r="D11" s="15">
        <v>3.376538</v>
      </c>
      <c r="E11" s="15">
        <v>2.974144</v>
      </c>
      <c r="F11" s="27">
        <v>14.41711</v>
      </c>
      <c r="G11" s="37">
        <v>4.600361</v>
      </c>
    </row>
    <row r="12" spans="1:7" ht="12">
      <c r="A12" s="20" t="s">
        <v>20</v>
      </c>
      <c r="B12" s="29">
        <v>0.07199652</v>
      </c>
      <c r="C12" s="13">
        <v>0.1627528</v>
      </c>
      <c r="D12" s="13">
        <v>0.03582774</v>
      </c>
      <c r="E12" s="13">
        <v>-0.1382612</v>
      </c>
      <c r="F12" s="25">
        <v>-0.3373963</v>
      </c>
      <c r="G12" s="35">
        <v>-0.02005733</v>
      </c>
    </row>
    <row r="13" spans="1:7" ht="12">
      <c r="A13" s="20" t="s">
        <v>21</v>
      </c>
      <c r="B13" s="29">
        <v>0.1893892</v>
      </c>
      <c r="C13" s="13">
        <v>0.05244939</v>
      </c>
      <c r="D13" s="13">
        <v>-0.01474568</v>
      </c>
      <c r="E13" s="13">
        <v>-0.00877013</v>
      </c>
      <c r="F13" s="25">
        <v>-0.1286945</v>
      </c>
      <c r="G13" s="35">
        <v>0.01724329</v>
      </c>
    </row>
    <row r="14" spans="1:7" ht="12">
      <c r="A14" s="20" t="s">
        <v>22</v>
      </c>
      <c r="B14" s="29">
        <v>0.0722409</v>
      </c>
      <c r="C14" s="13">
        <v>-0.01729298</v>
      </c>
      <c r="D14" s="13">
        <v>-0.009918549</v>
      </c>
      <c r="E14" s="13">
        <v>0.04626537</v>
      </c>
      <c r="F14" s="25">
        <v>0.01264428</v>
      </c>
      <c r="G14" s="35">
        <v>0.01674217</v>
      </c>
    </row>
    <row r="15" spans="1:7" ht="12">
      <c r="A15" s="21" t="s">
        <v>23</v>
      </c>
      <c r="B15" s="31">
        <v>-0.3959512</v>
      </c>
      <c r="C15" s="15">
        <v>-0.147288</v>
      </c>
      <c r="D15" s="15">
        <v>-0.07071131</v>
      </c>
      <c r="E15" s="15">
        <v>-0.1333451</v>
      </c>
      <c r="F15" s="27">
        <v>-0.4601604</v>
      </c>
      <c r="G15" s="37">
        <v>-0.2032711</v>
      </c>
    </row>
    <row r="16" spans="1:7" ht="12">
      <c r="A16" s="20" t="s">
        <v>24</v>
      </c>
      <c r="B16" s="29">
        <v>-0.02629671</v>
      </c>
      <c r="C16" s="13">
        <v>0.01309722</v>
      </c>
      <c r="D16" s="13">
        <v>-0.002675503</v>
      </c>
      <c r="E16" s="13">
        <v>-0.02179124</v>
      </c>
      <c r="F16" s="25">
        <v>-0.04805495</v>
      </c>
      <c r="G16" s="35">
        <v>-0.01295475</v>
      </c>
    </row>
    <row r="17" spans="1:7" ht="12">
      <c r="A17" s="20" t="s">
        <v>25</v>
      </c>
      <c r="B17" s="29">
        <v>-0.02376924</v>
      </c>
      <c r="C17" s="13">
        <v>-0.0183576</v>
      </c>
      <c r="D17" s="13">
        <v>-0.04398698</v>
      </c>
      <c r="E17" s="13">
        <v>-0.0527655</v>
      </c>
      <c r="F17" s="25">
        <v>-0.03386712</v>
      </c>
      <c r="G17" s="35">
        <v>-0.03565161</v>
      </c>
    </row>
    <row r="18" spans="1:7" ht="12">
      <c r="A18" s="20" t="s">
        <v>26</v>
      </c>
      <c r="B18" s="29">
        <v>0.06195483</v>
      </c>
      <c r="C18" s="13">
        <v>0.02292746</v>
      </c>
      <c r="D18" s="13">
        <v>0.1119606</v>
      </c>
      <c r="E18" s="13">
        <v>-0.03504139</v>
      </c>
      <c r="F18" s="25">
        <v>-0.03195994</v>
      </c>
      <c r="G18" s="35">
        <v>0.0287296</v>
      </c>
    </row>
    <row r="19" spans="1:7" ht="12">
      <c r="A19" s="21" t="s">
        <v>27</v>
      </c>
      <c r="B19" s="31">
        <v>-0.2102778</v>
      </c>
      <c r="C19" s="15">
        <v>-0.2003935</v>
      </c>
      <c r="D19" s="15">
        <v>-0.2194943</v>
      </c>
      <c r="E19" s="15">
        <v>-0.2087641</v>
      </c>
      <c r="F19" s="27">
        <v>-0.1583663</v>
      </c>
      <c r="G19" s="37">
        <v>-0.2028285</v>
      </c>
    </row>
    <row r="20" spans="1:7" ht="12.75" thickBot="1">
      <c r="A20" s="44" t="s">
        <v>28</v>
      </c>
      <c r="B20" s="45">
        <v>-0.002453916</v>
      </c>
      <c r="C20" s="46">
        <v>0.005074535</v>
      </c>
      <c r="D20" s="46">
        <v>-0.001731155</v>
      </c>
      <c r="E20" s="46">
        <v>0.004647196</v>
      </c>
      <c r="F20" s="47">
        <v>0.002765894</v>
      </c>
      <c r="G20" s="48">
        <v>0.001935991</v>
      </c>
    </row>
    <row r="21" spans="1:7" ht="12.75" thickTop="1">
      <c r="A21" s="6" t="s">
        <v>29</v>
      </c>
      <c r="B21" s="39">
        <v>-69.87525</v>
      </c>
      <c r="C21" s="40">
        <v>-62.15513</v>
      </c>
      <c r="D21" s="40">
        <v>56.49354</v>
      </c>
      <c r="E21" s="40">
        <v>21.71499</v>
      </c>
      <c r="F21" s="41">
        <v>47.03969</v>
      </c>
      <c r="G21" s="43">
        <v>0.009219074</v>
      </c>
    </row>
    <row r="22" spans="1:7" ht="12">
      <c r="A22" s="20" t="s">
        <v>30</v>
      </c>
      <c r="B22" s="29">
        <v>-49.38536</v>
      </c>
      <c r="C22" s="13">
        <v>-39.9539</v>
      </c>
      <c r="D22" s="13">
        <v>-24.83792</v>
      </c>
      <c r="E22" s="13">
        <v>43.59097</v>
      </c>
      <c r="F22" s="25">
        <v>92.4781</v>
      </c>
      <c r="G22" s="36">
        <v>0</v>
      </c>
    </row>
    <row r="23" spans="1:7" ht="12">
      <c r="A23" s="20" t="s">
        <v>31</v>
      </c>
      <c r="B23" s="29">
        <v>0.6100621</v>
      </c>
      <c r="C23" s="13">
        <v>-1.035309</v>
      </c>
      <c r="D23" s="13">
        <v>0.2456591</v>
      </c>
      <c r="E23" s="13">
        <v>1.103906</v>
      </c>
      <c r="F23" s="25">
        <v>6.050259</v>
      </c>
      <c r="G23" s="35">
        <v>0.9710284</v>
      </c>
    </row>
    <row r="24" spans="1:7" ht="12">
      <c r="A24" s="20" t="s">
        <v>32</v>
      </c>
      <c r="B24" s="29">
        <v>-1.996383</v>
      </c>
      <c r="C24" s="13">
        <v>2.620616</v>
      </c>
      <c r="D24" s="13">
        <v>2.921148</v>
      </c>
      <c r="E24" s="13">
        <v>1.295768</v>
      </c>
      <c r="F24" s="25">
        <v>-0.5712547</v>
      </c>
      <c r="G24" s="35">
        <v>1.279416</v>
      </c>
    </row>
    <row r="25" spans="1:7" ht="12">
      <c r="A25" s="20" t="s">
        <v>33</v>
      </c>
      <c r="B25" s="29">
        <v>0.2693697</v>
      </c>
      <c r="C25" s="13">
        <v>-0.8500683</v>
      </c>
      <c r="D25" s="13">
        <v>0.04427105</v>
      </c>
      <c r="E25" s="13">
        <v>-0.2031758</v>
      </c>
      <c r="F25" s="25">
        <v>-1.531758</v>
      </c>
      <c r="G25" s="35">
        <v>-0.4080401</v>
      </c>
    </row>
    <row r="26" spans="1:7" ht="12">
      <c r="A26" s="21" t="s">
        <v>34</v>
      </c>
      <c r="B26" s="31">
        <v>0.9565363</v>
      </c>
      <c r="C26" s="15">
        <v>-0.06296563</v>
      </c>
      <c r="D26" s="15">
        <v>-0.2197862</v>
      </c>
      <c r="E26" s="15">
        <v>-0.3904499</v>
      </c>
      <c r="F26" s="27">
        <v>2.049817</v>
      </c>
      <c r="G26" s="37">
        <v>0.2499127</v>
      </c>
    </row>
    <row r="27" spans="1:7" ht="12">
      <c r="A27" s="20" t="s">
        <v>35</v>
      </c>
      <c r="B27" s="29">
        <v>0.5881914</v>
      </c>
      <c r="C27" s="13">
        <v>0.4511031</v>
      </c>
      <c r="D27" s="13">
        <v>0.07142163</v>
      </c>
      <c r="E27" s="13">
        <v>0.4511566</v>
      </c>
      <c r="F27" s="25">
        <v>0.8112969</v>
      </c>
      <c r="G27" s="49">
        <v>0.4277065</v>
      </c>
    </row>
    <row r="28" spans="1:7" ht="12">
      <c r="A28" s="20" t="s">
        <v>36</v>
      </c>
      <c r="B28" s="29">
        <v>-0.3186173</v>
      </c>
      <c r="C28" s="13">
        <v>0.1370205</v>
      </c>
      <c r="D28" s="13">
        <v>0.3224256</v>
      </c>
      <c r="E28" s="13">
        <v>0.5219812</v>
      </c>
      <c r="F28" s="25">
        <v>0.2983717</v>
      </c>
      <c r="G28" s="35">
        <v>0.2297554</v>
      </c>
    </row>
    <row r="29" spans="1:7" ht="12">
      <c r="A29" s="20" t="s">
        <v>37</v>
      </c>
      <c r="B29" s="29">
        <v>0.1835425</v>
      </c>
      <c r="C29" s="13">
        <v>0.01227356</v>
      </c>
      <c r="D29" s="13">
        <v>0.05787465</v>
      </c>
      <c r="E29" s="13">
        <v>0.06704649</v>
      </c>
      <c r="F29" s="25">
        <v>-0.1040493</v>
      </c>
      <c r="G29" s="35">
        <v>0.04571949</v>
      </c>
    </row>
    <row r="30" spans="1:7" ht="12">
      <c r="A30" s="21" t="s">
        <v>38</v>
      </c>
      <c r="B30" s="31">
        <v>0.1657043</v>
      </c>
      <c r="C30" s="15">
        <v>0.05814555</v>
      </c>
      <c r="D30" s="15">
        <v>-0.01251269</v>
      </c>
      <c r="E30" s="15">
        <v>0.04245368</v>
      </c>
      <c r="F30" s="27">
        <v>0.256668</v>
      </c>
      <c r="G30" s="37">
        <v>0.07944707</v>
      </c>
    </row>
    <row r="31" spans="1:7" ht="12">
      <c r="A31" s="20" t="s">
        <v>39</v>
      </c>
      <c r="B31" s="29">
        <v>0.05939647</v>
      </c>
      <c r="C31" s="13">
        <v>0.05641515</v>
      </c>
      <c r="D31" s="13">
        <v>0.008545096</v>
      </c>
      <c r="E31" s="13">
        <v>0.00168314</v>
      </c>
      <c r="F31" s="25">
        <v>0.009621871</v>
      </c>
      <c r="G31" s="35">
        <v>0.02592252</v>
      </c>
    </row>
    <row r="32" spans="1:7" ht="12">
      <c r="A32" s="20" t="s">
        <v>40</v>
      </c>
      <c r="B32" s="29">
        <v>-0.005177341</v>
      </c>
      <c r="C32" s="13">
        <v>0.04149358</v>
      </c>
      <c r="D32" s="13">
        <v>0.05116285</v>
      </c>
      <c r="E32" s="13">
        <v>0.087051</v>
      </c>
      <c r="F32" s="25">
        <v>0.08615381</v>
      </c>
      <c r="G32" s="35">
        <v>0.05397893</v>
      </c>
    </row>
    <row r="33" spans="1:7" ht="12">
      <c r="A33" s="20" t="s">
        <v>41</v>
      </c>
      <c r="B33" s="29">
        <v>0.1227379</v>
      </c>
      <c r="C33" s="13">
        <v>0.1266459</v>
      </c>
      <c r="D33" s="13">
        <v>0.09257608</v>
      </c>
      <c r="E33" s="13">
        <v>0.1000606</v>
      </c>
      <c r="F33" s="25">
        <v>0.05529829</v>
      </c>
      <c r="G33" s="35">
        <v>0.1019701</v>
      </c>
    </row>
    <row r="34" spans="1:7" ht="12">
      <c r="A34" s="21" t="s">
        <v>42</v>
      </c>
      <c r="B34" s="31">
        <v>0.007072294</v>
      </c>
      <c r="C34" s="15">
        <v>-0.0008477052</v>
      </c>
      <c r="D34" s="15">
        <v>-0.004202171</v>
      </c>
      <c r="E34" s="15">
        <v>-0.008815524</v>
      </c>
      <c r="F34" s="27">
        <v>-0.04139713</v>
      </c>
      <c r="G34" s="37">
        <v>-0.00782109</v>
      </c>
    </row>
    <row r="35" spans="1:7" ht="12.75" thickBot="1">
      <c r="A35" s="22" t="s">
        <v>43</v>
      </c>
      <c r="B35" s="32">
        <v>0.002333646</v>
      </c>
      <c r="C35" s="16">
        <v>-0.009928444</v>
      </c>
      <c r="D35" s="16">
        <v>-0.002723091</v>
      </c>
      <c r="E35" s="16">
        <v>-0.00246372</v>
      </c>
      <c r="F35" s="28">
        <v>-0.00266938</v>
      </c>
      <c r="G35" s="38">
        <v>-0.003654518</v>
      </c>
    </row>
    <row r="36" spans="1:7" ht="12">
      <c r="A36" s="4" t="s">
        <v>44</v>
      </c>
      <c r="B36" s="3">
        <v>23.25134</v>
      </c>
      <c r="C36" s="3">
        <v>23.25134</v>
      </c>
      <c r="D36" s="3">
        <v>23.26355</v>
      </c>
      <c r="E36" s="3">
        <v>23.26355</v>
      </c>
      <c r="F36" s="3">
        <v>23.27271</v>
      </c>
      <c r="G36" s="3"/>
    </row>
    <row r="37" spans="1:6" ht="12">
      <c r="A37" s="4" t="s">
        <v>45</v>
      </c>
      <c r="B37" s="2">
        <v>0.1831055</v>
      </c>
      <c r="C37" s="2">
        <v>0.1475016</v>
      </c>
      <c r="D37" s="2">
        <v>0.1378377</v>
      </c>
      <c r="E37" s="2">
        <v>0.1368205</v>
      </c>
      <c r="F37" s="2">
        <v>0.1373291</v>
      </c>
    </row>
    <row r="38" spans="1:7" ht="12">
      <c r="A38" s="4" t="s">
        <v>53</v>
      </c>
      <c r="B38" s="2">
        <v>0.0001718225</v>
      </c>
      <c r="C38" s="2">
        <v>0</v>
      </c>
      <c r="D38" s="2">
        <v>0.00041703</v>
      </c>
      <c r="E38" s="2">
        <v>-0.0003827675</v>
      </c>
      <c r="F38" s="2">
        <v>-0.0002361242</v>
      </c>
      <c r="G38" s="2">
        <v>0.0002937942</v>
      </c>
    </row>
    <row r="39" spans="1:7" ht="12.75" thickBot="1">
      <c r="A39" s="4" t="s">
        <v>54</v>
      </c>
      <c r="B39" s="2">
        <v>0.0001196365</v>
      </c>
      <c r="C39" s="2">
        <v>0.000105633</v>
      </c>
      <c r="D39" s="2">
        <v>-9.50032E-05</v>
      </c>
      <c r="E39" s="2">
        <v>-3.524696E-05</v>
      </c>
      <c r="F39" s="2">
        <v>-7.778384E-05</v>
      </c>
      <c r="G39" s="2">
        <v>0.0008869604</v>
      </c>
    </row>
    <row r="40" spans="2:7" ht="12.75" thickBot="1">
      <c r="B40" s="7" t="s">
        <v>46</v>
      </c>
      <c r="C40" s="18">
        <v>-0.003751</v>
      </c>
      <c r="D40" s="17" t="s">
        <v>47</v>
      </c>
      <c r="E40" s="18">
        <v>3.117129</v>
      </c>
      <c r="F40" s="17" t="s">
        <v>48</v>
      </c>
      <c r="G40" s="8">
        <v>54.996429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12.507</v>
      </c>
      <c r="C43" s="1">
        <v>12.506</v>
      </c>
      <c r="D43" s="1">
        <v>12.506</v>
      </c>
      <c r="E43" s="1">
        <v>12.507</v>
      </c>
      <c r="F43" s="1">
        <v>12.506</v>
      </c>
      <c r="G43" s="1">
        <v>12.506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2" width="12.57421875" style="0" bestFit="1" customWidth="1"/>
    <col min="3" max="3" width="13.140625" style="0" bestFit="1" customWidth="1"/>
    <col min="4" max="4" width="13.7109375" style="0" bestFit="1" customWidth="1"/>
    <col min="5" max="5" width="17.8515625" style="0" bestFit="1" customWidth="1"/>
    <col min="6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0.002259</v>
      </c>
      <c r="C4">
        <v>0.003751</v>
      </c>
      <c r="D4">
        <v>0.00375</v>
      </c>
      <c r="E4">
        <v>0.003752</v>
      </c>
      <c r="F4">
        <v>0.00208</v>
      </c>
      <c r="G4">
        <v>0.011693</v>
      </c>
    </row>
    <row r="5" spans="1:7" ht="12.75">
      <c r="A5" t="s">
        <v>13</v>
      </c>
      <c r="B5">
        <v>-2.469248</v>
      </c>
      <c r="C5">
        <v>-1.997684</v>
      </c>
      <c r="D5">
        <v>-1.241893</v>
      </c>
      <c r="E5">
        <v>2.179535</v>
      </c>
      <c r="F5">
        <v>4.623773</v>
      </c>
      <c r="G5">
        <v>6.437303</v>
      </c>
    </row>
    <row r="6" spans="1:7" ht="12.75">
      <c r="A6" t="s">
        <v>14</v>
      </c>
      <c r="B6" s="50">
        <v>-101.4196</v>
      </c>
      <c r="C6" s="50">
        <v>4.278454</v>
      </c>
      <c r="D6" s="50">
        <v>-245.173</v>
      </c>
      <c r="E6" s="50">
        <v>225.067</v>
      </c>
      <c r="F6" s="50">
        <v>138.4735</v>
      </c>
      <c r="G6" s="50">
        <v>0.0004502383</v>
      </c>
    </row>
    <row r="7" spans="1:7" ht="12.75">
      <c r="A7" t="s">
        <v>15</v>
      </c>
      <c r="B7" s="50">
        <v>10000</v>
      </c>
      <c r="C7" s="50">
        <v>10000</v>
      </c>
      <c r="D7" s="50">
        <v>10000</v>
      </c>
      <c r="E7" s="50">
        <v>10000</v>
      </c>
      <c r="F7" s="50">
        <v>10000</v>
      </c>
      <c r="G7" s="50">
        <v>10000</v>
      </c>
    </row>
    <row r="8" spans="1:7" ht="12.75">
      <c r="A8" t="s">
        <v>16</v>
      </c>
      <c r="B8" s="50">
        <v>-0.09688066</v>
      </c>
      <c r="C8" s="50">
        <v>0.1485683</v>
      </c>
      <c r="D8" s="50">
        <v>1.783758</v>
      </c>
      <c r="E8" s="50">
        <v>0.127654</v>
      </c>
      <c r="F8" s="50">
        <v>-3.223148</v>
      </c>
      <c r="G8" s="50">
        <v>0.05153064</v>
      </c>
    </row>
    <row r="9" spans="1:7" ht="12.75">
      <c r="A9" t="s">
        <v>17</v>
      </c>
      <c r="B9" s="50">
        <v>0.1553463</v>
      </c>
      <c r="C9" s="50">
        <v>-0.06767268</v>
      </c>
      <c r="D9" s="50">
        <v>0.4783314</v>
      </c>
      <c r="E9" s="50">
        <v>0.6659162</v>
      </c>
      <c r="F9" s="50">
        <v>-1.595357</v>
      </c>
      <c r="G9" s="50">
        <v>0.06874342</v>
      </c>
    </row>
    <row r="10" spans="1:7" ht="12.75">
      <c r="A10" t="s">
        <v>18</v>
      </c>
      <c r="B10" s="50">
        <v>-0.2425392</v>
      </c>
      <c r="C10" s="50">
        <v>0.03767296</v>
      </c>
      <c r="D10" s="50">
        <v>-0.3290704</v>
      </c>
      <c r="E10" s="50">
        <v>0.7576004</v>
      </c>
      <c r="F10" s="50">
        <v>-1.739967</v>
      </c>
      <c r="G10" s="50">
        <v>-0.1549979</v>
      </c>
    </row>
    <row r="11" spans="1:7" ht="12.75">
      <c r="A11" t="s">
        <v>19</v>
      </c>
      <c r="B11" s="50">
        <v>3.694341</v>
      </c>
      <c r="C11" s="50">
        <v>2.553515</v>
      </c>
      <c r="D11" s="50">
        <v>3.376538</v>
      </c>
      <c r="E11" s="50">
        <v>2.974144</v>
      </c>
      <c r="F11" s="50">
        <v>14.41711</v>
      </c>
      <c r="G11" s="50">
        <v>4.600361</v>
      </c>
    </row>
    <row r="12" spans="1:7" ht="12.75">
      <c r="A12" t="s">
        <v>20</v>
      </c>
      <c r="B12" s="50">
        <v>0.07199652</v>
      </c>
      <c r="C12" s="50">
        <v>0.1627528</v>
      </c>
      <c r="D12" s="50">
        <v>0.03582774</v>
      </c>
      <c r="E12" s="50">
        <v>-0.1382612</v>
      </c>
      <c r="F12" s="50">
        <v>-0.3373963</v>
      </c>
      <c r="G12" s="50">
        <v>-0.02005733</v>
      </c>
    </row>
    <row r="13" spans="1:7" ht="12.75">
      <c r="A13" t="s">
        <v>21</v>
      </c>
      <c r="B13" s="50">
        <v>0.1893892</v>
      </c>
      <c r="C13" s="50">
        <v>0.05244939</v>
      </c>
      <c r="D13" s="50">
        <v>-0.01474568</v>
      </c>
      <c r="E13" s="50">
        <v>-0.00877013</v>
      </c>
      <c r="F13" s="50">
        <v>-0.1286945</v>
      </c>
      <c r="G13" s="50">
        <v>0.01724329</v>
      </c>
    </row>
    <row r="14" spans="1:7" ht="12.75">
      <c r="A14" t="s">
        <v>22</v>
      </c>
      <c r="B14" s="50">
        <v>0.0722409</v>
      </c>
      <c r="C14" s="50">
        <v>-0.01729298</v>
      </c>
      <c r="D14" s="50">
        <v>-0.009918549</v>
      </c>
      <c r="E14" s="50">
        <v>0.04626537</v>
      </c>
      <c r="F14" s="50">
        <v>0.01264428</v>
      </c>
      <c r="G14" s="50">
        <v>0.01674217</v>
      </c>
    </row>
    <row r="15" spans="1:7" ht="12.75">
      <c r="A15" t="s">
        <v>23</v>
      </c>
      <c r="B15" s="50">
        <v>-0.3959512</v>
      </c>
      <c r="C15" s="50">
        <v>-0.147288</v>
      </c>
      <c r="D15" s="50">
        <v>-0.07071131</v>
      </c>
      <c r="E15" s="50">
        <v>-0.1333451</v>
      </c>
      <c r="F15" s="50">
        <v>-0.4601604</v>
      </c>
      <c r="G15" s="50">
        <v>-0.2032711</v>
      </c>
    </row>
    <row r="16" spans="1:7" ht="12.75">
      <c r="A16" t="s">
        <v>24</v>
      </c>
      <c r="B16" s="50">
        <v>-0.02629671</v>
      </c>
      <c r="C16" s="50">
        <v>0.01309722</v>
      </c>
      <c r="D16" s="50">
        <v>-0.002675503</v>
      </c>
      <c r="E16" s="50">
        <v>-0.02179124</v>
      </c>
      <c r="F16" s="50">
        <v>-0.04805495</v>
      </c>
      <c r="G16" s="50">
        <v>-0.01295475</v>
      </c>
    </row>
    <row r="17" spans="1:7" ht="12.75">
      <c r="A17" t="s">
        <v>25</v>
      </c>
      <c r="B17" s="50">
        <v>-0.02376924</v>
      </c>
      <c r="C17" s="50">
        <v>-0.0183576</v>
      </c>
      <c r="D17" s="50">
        <v>-0.04398698</v>
      </c>
      <c r="E17" s="50">
        <v>-0.0527655</v>
      </c>
      <c r="F17" s="50">
        <v>-0.03386712</v>
      </c>
      <c r="G17" s="50">
        <v>-0.03565161</v>
      </c>
    </row>
    <row r="18" spans="1:7" ht="12.75">
      <c r="A18" t="s">
        <v>26</v>
      </c>
      <c r="B18" s="50">
        <v>0.06195483</v>
      </c>
      <c r="C18" s="50">
        <v>0.02292746</v>
      </c>
      <c r="D18" s="50">
        <v>0.1119606</v>
      </c>
      <c r="E18" s="50">
        <v>-0.03504139</v>
      </c>
      <c r="F18" s="50">
        <v>-0.03195994</v>
      </c>
      <c r="G18" s="50">
        <v>0.0287296</v>
      </c>
    </row>
    <row r="19" spans="1:7" ht="12.75">
      <c r="A19" t="s">
        <v>27</v>
      </c>
      <c r="B19" s="50">
        <v>-0.2102778</v>
      </c>
      <c r="C19" s="50">
        <v>-0.2003935</v>
      </c>
      <c r="D19" s="50">
        <v>-0.2194943</v>
      </c>
      <c r="E19" s="50">
        <v>-0.2087641</v>
      </c>
      <c r="F19" s="50">
        <v>-0.1583663</v>
      </c>
      <c r="G19" s="50">
        <v>-0.2028285</v>
      </c>
    </row>
    <row r="20" spans="1:7" ht="12.75">
      <c r="A20" t="s">
        <v>28</v>
      </c>
      <c r="B20" s="50">
        <v>-0.002453916</v>
      </c>
      <c r="C20" s="50">
        <v>0.005074535</v>
      </c>
      <c r="D20" s="50">
        <v>-0.001731155</v>
      </c>
      <c r="E20" s="50">
        <v>0.004647196</v>
      </c>
      <c r="F20" s="50">
        <v>0.002765894</v>
      </c>
      <c r="G20" s="50">
        <v>0.001935991</v>
      </c>
    </row>
    <row r="21" spans="1:7" ht="12.75">
      <c r="A21" t="s">
        <v>29</v>
      </c>
      <c r="B21" s="50">
        <v>-69.87525</v>
      </c>
      <c r="C21" s="50">
        <v>-62.15513</v>
      </c>
      <c r="D21" s="50">
        <v>56.49354</v>
      </c>
      <c r="E21" s="50">
        <v>21.71499</v>
      </c>
      <c r="F21" s="50">
        <v>47.03969</v>
      </c>
      <c r="G21" s="50">
        <v>0.009219074</v>
      </c>
    </row>
    <row r="22" spans="1:7" ht="12.75">
      <c r="A22" t="s">
        <v>30</v>
      </c>
      <c r="B22" s="50">
        <v>-49.38536</v>
      </c>
      <c r="C22" s="50">
        <v>-39.9539</v>
      </c>
      <c r="D22" s="50">
        <v>-24.83792</v>
      </c>
      <c r="E22" s="50">
        <v>43.59097</v>
      </c>
      <c r="F22" s="50">
        <v>92.4781</v>
      </c>
      <c r="G22" s="50">
        <v>0</v>
      </c>
    </row>
    <row r="23" spans="1:7" ht="12.75">
      <c r="A23" t="s">
        <v>31</v>
      </c>
      <c r="B23" s="50">
        <v>0.6100621</v>
      </c>
      <c r="C23" s="50">
        <v>-1.035309</v>
      </c>
      <c r="D23" s="50">
        <v>0.2456591</v>
      </c>
      <c r="E23" s="50">
        <v>1.103906</v>
      </c>
      <c r="F23" s="50">
        <v>6.050259</v>
      </c>
      <c r="G23" s="50">
        <v>0.9710284</v>
      </c>
    </row>
    <row r="24" spans="1:7" ht="12.75">
      <c r="A24" t="s">
        <v>32</v>
      </c>
      <c r="B24" s="50">
        <v>-1.996383</v>
      </c>
      <c r="C24" s="50">
        <v>2.620616</v>
      </c>
      <c r="D24" s="50">
        <v>2.921148</v>
      </c>
      <c r="E24" s="50">
        <v>1.295768</v>
      </c>
      <c r="F24" s="50">
        <v>-0.5712547</v>
      </c>
      <c r="G24" s="50">
        <v>1.279416</v>
      </c>
    </row>
    <row r="25" spans="1:7" ht="12.75">
      <c r="A25" t="s">
        <v>33</v>
      </c>
      <c r="B25" s="50">
        <v>0.2693697</v>
      </c>
      <c r="C25" s="50">
        <v>-0.8500683</v>
      </c>
      <c r="D25" s="50">
        <v>0.04427105</v>
      </c>
      <c r="E25" s="50">
        <v>-0.2031758</v>
      </c>
      <c r="F25" s="50">
        <v>-1.531758</v>
      </c>
      <c r="G25" s="50">
        <v>-0.4080401</v>
      </c>
    </row>
    <row r="26" spans="1:7" ht="12.75">
      <c r="A26" t="s">
        <v>34</v>
      </c>
      <c r="B26" s="50">
        <v>0.9565363</v>
      </c>
      <c r="C26" s="50">
        <v>-0.06296563</v>
      </c>
      <c r="D26" s="50">
        <v>-0.2197862</v>
      </c>
      <c r="E26" s="50">
        <v>-0.3904499</v>
      </c>
      <c r="F26" s="50">
        <v>2.049817</v>
      </c>
      <c r="G26" s="50">
        <v>0.2499127</v>
      </c>
    </row>
    <row r="27" spans="1:7" ht="12.75">
      <c r="A27" t="s">
        <v>35</v>
      </c>
      <c r="B27" s="50">
        <v>0.5881914</v>
      </c>
      <c r="C27" s="50">
        <v>0.4511031</v>
      </c>
      <c r="D27" s="50">
        <v>0.07142163</v>
      </c>
      <c r="E27" s="50">
        <v>0.4511566</v>
      </c>
      <c r="F27" s="50">
        <v>0.8112969</v>
      </c>
      <c r="G27" s="50">
        <v>0.4277065</v>
      </c>
    </row>
    <row r="28" spans="1:7" ht="12.75">
      <c r="A28" t="s">
        <v>36</v>
      </c>
      <c r="B28" s="50">
        <v>-0.3186173</v>
      </c>
      <c r="C28" s="50">
        <v>0.1370205</v>
      </c>
      <c r="D28" s="50">
        <v>0.3224256</v>
      </c>
      <c r="E28" s="50">
        <v>0.5219812</v>
      </c>
      <c r="F28" s="50">
        <v>0.2983717</v>
      </c>
      <c r="G28" s="50">
        <v>0.2297554</v>
      </c>
    </row>
    <row r="29" spans="1:7" ht="12.75">
      <c r="A29" t="s">
        <v>37</v>
      </c>
      <c r="B29" s="50">
        <v>0.1835425</v>
      </c>
      <c r="C29" s="50">
        <v>0.01227356</v>
      </c>
      <c r="D29" s="50">
        <v>0.05787465</v>
      </c>
      <c r="E29" s="50">
        <v>0.06704649</v>
      </c>
      <c r="F29" s="50">
        <v>-0.1040493</v>
      </c>
      <c r="G29" s="50">
        <v>0.04571949</v>
      </c>
    </row>
    <row r="30" spans="1:7" ht="12.75">
      <c r="A30" t="s">
        <v>38</v>
      </c>
      <c r="B30" s="50">
        <v>0.1657043</v>
      </c>
      <c r="C30" s="50">
        <v>0.05814555</v>
      </c>
      <c r="D30" s="50">
        <v>-0.01251269</v>
      </c>
      <c r="E30" s="50">
        <v>0.04245368</v>
      </c>
      <c r="F30" s="50">
        <v>0.256668</v>
      </c>
      <c r="G30" s="50">
        <v>0.07944707</v>
      </c>
    </row>
    <row r="31" spans="1:7" ht="12.75">
      <c r="A31" t="s">
        <v>39</v>
      </c>
      <c r="B31" s="50">
        <v>0.05939647</v>
      </c>
      <c r="C31" s="50">
        <v>0.05641515</v>
      </c>
      <c r="D31" s="50">
        <v>0.008545096</v>
      </c>
      <c r="E31" s="50">
        <v>0.00168314</v>
      </c>
      <c r="F31" s="50">
        <v>0.009621871</v>
      </c>
      <c r="G31" s="50">
        <v>0.02592252</v>
      </c>
    </row>
    <row r="32" spans="1:7" ht="12.75">
      <c r="A32" t="s">
        <v>40</v>
      </c>
      <c r="B32" s="50">
        <v>-0.005177341</v>
      </c>
      <c r="C32" s="50">
        <v>0.04149358</v>
      </c>
      <c r="D32" s="50">
        <v>0.05116285</v>
      </c>
      <c r="E32" s="50">
        <v>0.087051</v>
      </c>
      <c r="F32" s="50">
        <v>0.08615381</v>
      </c>
      <c r="G32" s="50">
        <v>0.05397893</v>
      </c>
    </row>
    <row r="33" spans="1:7" ht="12.75">
      <c r="A33" t="s">
        <v>41</v>
      </c>
      <c r="B33" s="50">
        <v>0.1227379</v>
      </c>
      <c r="C33" s="50">
        <v>0.1266459</v>
      </c>
      <c r="D33" s="50">
        <v>0.09257608</v>
      </c>
      <c r="E33" s="50">
        <v>0.1000606</v>
      </c>
      <c r="F33" s="50">
        <v>0.05529829</v>
      </c>
      <c r="G33" s="50">
        <v>0.1019701</v>
      </c>
    </row>
    <row r="34" spans="1:7" ht="12.75">
      <c r="A34" t="s">
        <v>42</v>
      </c>
      <c r="B34" s="50">
        <v>0.007072294</v>
      </c>
      <c r="C34" s="50">
        <v>-0.0008477052</v>
      </c>
      <c r="D34" s="50">
        <v>-0.004202171</v>
      </c>
      <c r="E34" s="50">
        <v>-0.008815524</v>
      </c>
      <c r="F34" s="50">
        <v>-0.04139713</v>
      </c>
      <c r="G34" s="50">
        <v>-0.00782109</v>
      </c>
    </row>
    <row r="35" spans="1:7" ht="12.75">
      <c r="A35" t="s">
        <v>43</v>
      </c>
      <c r="B35" s="50">
        <v>0.002333646</v>
      </c>
      <c r="C35" s="50">
        <v>-0.009928444</v>
      </c>
      <c r="D35" s="50">
        <v>-0.002723091</v>
      </c>
      <c r="E35" s="50">
        <v>-0.00246372</v>
      </c>
      <c r="F35" s="50">
        <v>-0.00266938</v>
      </c>
      <c r="G35" s="50">
        <v>-0.003654518</v>
      </c>
    </row>
    <row r="36" spans="1:6" ht="12.75">
      <c r="A36" t="s">
        <v>44</v>
      </c>
      <c r="B36" s="50">
        <v>23.25134</v>
      </c>
      <c r="C36" s="50">
        <v>23.25134</v>
      </c>
      <c r="D36" s="50">
        <v>23.26355</v>
      </c>
      <c r="E36" s="50">
        <v>23.26355</v>
      </c>
      <c r="F36" s="50">
        <v>23.27271</v>
      </c>
    </row>
    <row r="37" spans="1:6" ht="12.75">
      <c r="A37" t="s">
        <v>45</v>
      </c>
      <c r="B37" s="50">
        <v>0.1831055</v>
      </c>
      <c r="C37" s="50">
        <v>0.1475016</v>
      </c>
      <c r="D37" s="50">
        <v>0.1378377</v>
      </c>
      <c r="E37" s="50">
        <v>0.1368205</v>
      </c>
      <c r="F37" s="50">
        <v>0.1373291</v>
      </c>
    </row>
    <row r="38" spans="1:7" ht="12.75">
      <c r="A38" t="s">
        <v>55</v>
      </c>
      <c r="B38" s="50">
        <v>0.0001718225</v>
      </c>
      <c r="C38" s="50">
        <v>0</v>
      </c>
      <c r="D38" s="50">
        <v>0.00041703</v>
      </c>
      <c r="E38" s="50">
        <v>-0.0003827675</v>
      </c>
      <c r="F38" s="50">
        <v>-0.0002361242</v>
      </c>
      <c r="G38" s="50">
        <v>0.0002937942</v>
      </c>
    </row>
    <row r="39" spans="1:7" ht="12.75">
      <c r="A39" t="s">
        <v>56</v>
      </c>
      <c r="B39" s="50">
        <v>0.0001196365</v>
      </c>
      <c r="C39" s="50">
        <v>0.000105633</v>
      </c>
      <c r="D39" s="50">
        <v>-9.50032E-05</v>
      </c>
      <c r="E39" s="50">
        <v>-3.524696E-05</v>
      </c>
      <c r="F39" s="50">
        <v>-7.778384E-05</v>
      </c>
      <c r="G39" s="50">
        <v>0.0008869604</v>
      </c>
    </row>
    <row r="40" spans="2:7" ht="12.75">
      <c r="B40" t="s">
        <v>46</v>
      </c>
      <c r="C40">
        <v>-0.003751</v>
      </c>
      <c r="D40" t="s">
        <v>47</v>
      </c>
      <c r="E40">
        <v>3.117129</v>
      </c>
      <c r="F40" t="s">
        <v>48</v>
      </c>
      <c r="G40">
        <v>54.996429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12.507</v>
      </c>
      <c r="C44">
        <v>12.506</v>
      </c>
      <c r="D44">
        <v>12.506</v>
      </c>
      <c r="E44">
        <v>12.507</v>
      </c>
      <c r="F44">
        <v>12.506</v>
      </c>
      <c r="J44">
        <v>12.506</v>
      </c>
    </row>
    <row r="50" spans="1:7" ht="12.75">
      <c r="A50" t="s">
        <v>58</v>
      </c>
      <c r="B50">
        <f>-0.017/(B7*B7+B22*B22)*(B21*B22+B6*B7)</f>
        <v>0.0001718224909536092</v>
      </c>
      <c r="C50">
        <f>-0.017/(C7*C7+C22*C22)*(C21*C22+C6*C7)</f>
        <v>-7.695416731221917E-06</v>
      </c>
      <c r="D50">
        <f>-0.017/(D7*D7+D22*D22)*(D21*D22+D6*D7)</f>
        <v>0.0004170300681932333</v>
      </c>
      <c r="E50">
        <f>-0.017/(E7*E7+E22*E22)*(E21*E22+E6*E7)</f>
        <v>-0.00038276754492693767</v>
      </c>
      <c r="F50">
        <f>-0.017/(F7*F7+F22*F22)*(F21*F22+F6*F7)</f>
        <v>-0.0002361242801782041</v>
      </c>
      <c r="G50">
        <f>(B50*B$4+C50*C$4+D50*D$4+E50*E$4+F50*F$4)/SUM(B$4:F$4)</f>
        <v>-2.6539742858644566E-07</v>
      </c>
    </row>
    <row r="51" spans="1:7" ht="12.75">
      <c r="A51" t="s">
        <v>59</v>
      </c>
      <c r="B51">
        <f>-0.017/(B7*B7+B22*B22)*(B21*B7-B6*B22)</f>
        <v>0.00011963647655718406</v>
      </c>
      <c r="C51">
        <f>-0.017/(C7*C7+C22*C22)*(C21*C7-C6*C22)</f>
        <v>0.00010563297480894624</v>
      </c>
      <c r="D51">
        <f>-0.017/(D7*D7+D22*D22)*(D21*D7-D6*D22)</f>
        <v>-9.500320205286222E-05</v>
      </c>
      <c r="E51">
        <f>-0.017/(E7*E7+E22*E22)*(E21*E7-E6*E22)</f>
        <v>-3.524696214321163E-05</v>
      </c>
      <c r="F51">
        <f>-0.017/(F7*F7+F22*F22)*(F21*F7-F6*F22)</f>
        <v>-7.778384052052521E-05</v>
      </c>
      <c r="G51">
        <f>(B51*B$4+C51*C$4+D51*D$4+E51*E$4+F51*F$4)/SUM(B$4:F$4)</f>
        <v>1.0382947093881728E-06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9999.989455063947</v>
      </c>
      <c r="C62">
        <f>C7+(2/0.017)*(C8*C50-C23*C51)</f>
        <v>10000.012731702887</v>
      </c>
      <c r="D62">
        <f>D7+(2/0.017)*(D8*D50-D23*D51)</f>
        <v>10000.090261073117</v>
      </c>
      <c r="E62">
        <f>E7+(2/0.017)*(E8*E50-E23*E51)</f>
        <v>9999.998829120566</v>
      </c>
      <c r="F62">
        <f>F7+(2/0.017)*(F8*F50-F23*F51)</f>
        <v>10000.144903045008</v>
      </c>
    </row>
    <row r="63" spans="1:6" ht="12.75">
      <c r="A63" t="s">
        <v>67</v>
      </c>
      <c r="B63">
        <f>B8+(3/0.017)*(B9*B50-B24*B51)</f>
        <v>-0.05002203361086692</v>
      </c>
      <c r="C63">
        <f>C8+(3/0.017)*(C9*C50-C24*C51)</f>
        <v>0.0998090009815289</v>
      </c>
      <c r="D63">
        <f>D8+(3/0.017)*(D9*D50-D24*D51)</f>
        <v>1.8679339394172845</v>
      </c>
      <c r="E63">
        <f>E8+(3/0.017)*(E9*E50-E24*E51)</f>
        <v>0.09073296058376049</v>
      </c>
      <c r="F63">
        <f>F8+(3/0.017)*(F9*F50-F24*F51)</f>
        <v>-3.1645124460992604</v>
      </c>
    </row>
    <row r="64" spans="1:6" ht="12.75">
      <c r="A64" t="s">
        <v>68</v>
      </c>
      <c r="B64">
        <f>B9+(4/0.017)*(B10*B50-B25*B51)</f>
        <v>0.13795803381243263</v>
      </c>
      <c r="C64">
        <f>C9+(4/0.017)*(C10*C50-C25*C51)</f>
        <v>-0.04661260136633291</v>
      </c>
      <c r="D64">
        <f>D9+(4/0.017)*(D10*D50-D25*D51)</f>
        <v>0.4470310800366748</v>
      </c>
      <c r="E64">
        <f>E9+(4/0.017)*(E10*E50-E25*E51)</f>
        <v>0.5959994529706628</v>
      </c>
      <c r="F64">
        <f>F9+(4/0.017)*(F10*F50-F25*F51)</f>
        <v>-1.5267211328421668</v>
      </c>
    </row>
    <row r="65" spans="1:6" ht="12.75">
      <c r="A65" t="s">
        <v>69</v>
      </c>
      <c r="B65">
        <f>B10+(5/0.017)*(B11*B50-B26*B51)</f>
        <v>-0.08949971752323474</v>
      </c>
      <c r="C65">
        <f>C10+(5/0.017)*(C11*C50-C26*C51)</f>
        <v>0.03384969080976273</v>
      </c>
      <c r="D65">
        <f>D10+(5/0.017)*(D11*D50-D26*D51)</f>
        <v>0.07894062342059205</v>
      </c>
      <c r="E65">
        <f>E10+(5/0.017)*(E11*E50-E26*E51)</f>
        <v>0.4187274676519697</v>
      </c>
      <c r="F65">
        <f>F10+(5/0.017)*(F11*F50-F26*F51)</f>
        <v>-2.694316141875214</v>
      </c>
    </row>
    <row r="66" spans="1:6" ht="12.75">
      <c r="A66" t="s">
        <v>70</v>
      </c>
      <c r="B66">
        <f>B11+(6/0.017)*(B12*B50-B27*B51)</f>
        <v>3.673870932271466</v>
      </c>
      <c r="C66">
        <f>C11+(6/0.017)*(C12*C50-C27*C51)</f>
        <v>2.5362548306992787</v>
      </c>
      <c r="D66">
        <f>D11+(6/0.017)*(D12*D50-D27*D51)</f>
        <v>3.384206186494557</v>
      </c>
      <c r="E66">
        <f>E11+(6/0.017)*(E12*E50-E27*E51)</f>
        <v>2.998434752829475</v>
      </c>
      <c r="F66">
        <f>F11+(6/0.017)*(F12*F50-F27*F51)</f>
        <v>14.467500557820006</v>
      </c>
    </row>
    <row r="67" spans="1:6" ht="12.75">
      <c r="A67" t="s">
        <v>71</v>
      </c>
      <c r="B67">
        <f>B12+(7/0.017)*(B13*B50-B28*B51)</f>
        <v>0.10109163921888953</v>
      </c>
      <c r="C67">
        <f>C12+(7/0.017)*(C13*C50-C28*C51)</f>
        <v>0.1566267693784057</v>
      </c>
      <c r="D67">
        <f>D12+(7/0.017)*(D13*D50-D28*D51)</f>
        <v>0.04590859337735401</v>
      </c>
      <c r="E67">
        <f>E12+(7/0.017)*(E13*E50-E28*E51)</f>
        <v>-0.1293031877016113</v>
      </c>
      <c r="F67">
        <f>F12+(7/0.017)*(F13*F50-F28*F51)</f>
        <v>-0.3153271970395163</v>
      </c>
    </row>
    <row r="68" spans="1:6" ht="12.75">
      <c r="A68" t="s">
        <v>72</v>
      </c>
      <c r="B68">
        <f>B13+(8/0.017)*(B14*B50-B29*B51)</f>
        <v>0.18489707453563936</v>
      </c>
      <c r="C68">
        <f>C13+(8/0.017)*(C14*C50-C29*C51)</f>
        <v>0.051901900133331104</v>
      </c>
      <c r="D68">
        <f>D13+(8/0.017)*(D14*D50-D29*D51)</f>
        <v>-0.014104765222663174</v>
      </c>
      <c r="E68">
        <f>E13+(8/0.017)*(E14*E50-E29*E51)</f>
        <v>-0.015991634468315846</v>
      </c>
      <c r="F68">
        <f>F13+(8/0.017)*(F14*F50-F29*F51)</f>
        <v>-0.1339081356098089</v>
      </c>
    </row>
    <row r="69" spans="1:6" ht="12.75">
      <c r="A69" t="s">
        <v>73</v>
      </c>
      <c r="B69">
        <f>B14+(9/0.017)*(B15*B50-B30*B51)</f>
        <v>0.025728052897528962</v>
      </c>
      <c r="C69">
        <f>C14+(9/0.017)*(C15*C50-C30*C51)</f>
        <v>-0.019944615524120413</v>
      </c>
      <c r="D69">
        <f>D14+(9/0.017)*(D15*D50-D30*D51)</f>
        <v>-0.026159572084038192</v>
      </c>
      <c r="E69">
        <f>E14+(9/0.017)*(E15*E50-E30*E51)</f>
        <v>0.07407883225067842</v>
      </c>
      <c r="F69">
        <f>F14+(9/0.017)*(F15*F50-F30*F51)</f>
        <v>0.0807370443504194</v>
      </c>
    </row>
    <row r="70" spans="1:6" ht="12.75">
      <c r="A70" t="s">
        <v>74</v>
      </c>
      <c r="B70">
        <f>B15+(10/0.017)*(B16*B50-B31*B51)</f>
        <v>-0.4027890532981289</v>
      </c>
      <c r="C70">
        <f>C15+(10/0.017)*(C16*C50-C31*C51)</f>
        <v>-0.15085275804983142</v>
      </c>
      <c r="D70">
        <f>D15+(10/0.017)*(D16*D50-D31*D51)</f>
        <v>-0.07089010630393652</v>
      </c>
      <c r="E70">
        <f>E15+(10/0.017)*(E16*E50-E31*E51)</f>
        <v>-0.12840374411319094</v>
      </c>
      <c r="F70">
        <f>F15+(10/0.017)*(F16*F50-F31*F51)</f>
        <v>-0.4530454784958102</v>
      </c>
    </row>
    <row r="71" spans="1:6" ht="12.75">
      <c r="A71" t="s">
        <v>75</v>
      </c>
      <c r="B71">
        <f>B16+(11/0.017)*(B17*B50-B32*B51)</f>
        <v>-0.02853856900509943</v>
      </c>
      <c r="C71">
        <f>C16+(11/0.017)*(C17*C50-C32*C51)</f>
        <v>0.010352512353201936</v>
      </c>
      <c r="D71">
        <f>D16+(11/0.017)*(D17*D50-D32*D51)</f>
        <v>-0.011399964507147364</v>
      </c>
      <c r="E71">
        <f>E16+(11/0.017)*(E17*E50-E32*E51)</f>
        <v>-0.006737284345465796</v>
      </c>
      <c r="F71">
        <f>F16+(11/0.017)*(F17*F50-F32*F51)</f>
        <v>-0.0385443347624218</v>
      </c>
    </row>
    <row r="72" spans="1:6" ht="12.75">
      <c r="A72" t="s">
        <v>76</v>
      </c>
      <c r="B72">
        <f>B17+(12/0.017)*(B18*B50-B33*B51)</f>
        <v>-0.026620084714461603</v>
      </c>
      <c r="C72">
        <f>C17+(12/0.017)*(C18*C50-C33*C51)</f>
        <v>-0.027925425546102174</v>
      </c>
      <c r="D72">
        <f>D17+(12/0.017)*(D18*D50-D33*D51)</f>
        <v>-0.0048204195154419385</v>
      </c>
      <c r="E72">
        <f>E17+(12/0.017)*(E18*E50-E33*E51)</f>
        <v>-0.040808178351985136</v>
      </c>
      <c r="F72">
        <f>F17+(12/0.017)*(F18*F50-F33*F51)</f>
        <v>-0.025503945037089637</v>
      </c>
    </row>
    <row r="73" spans="1:6" ht="12.75">
      <c r="A73" t="s">
        <v>77</v>
      </c>
      <c r="B73">
        <f>B18+(13/0.017)*(B19*B50-B34*B51)</f>
        <v>0.0336786372702025</v>
      </c>
      <c r="C73">
        <f>C18+(13/0.017)*(C19*C50-C34*C51)</f>
        <v>0.024175197793643924</v>
      </c>
      <c r="D73">
        <f>D18+(13/0.017)*(D19*D50-D34*D51)</f>
        <v>0.04165740860183553</v>
      </c>
      <c r="E73">
        <f>E18+(13/0.017)*(E19*E50-E34*E51)</f>
        <v>0.02582721121219734</v>
      </c>
      <c r="F73">
        <f>F18+(13/0.017)*(F19*F50-F34*F51)</f>
        <v>-0.005826804068073243</v>
      </c>
    </row>
    <row r="74" spans="1:6" ht="12.75">
      <c r="A74" t="s">
        <v>78</v>
      </c>
      <c r="B74">
        <f>B19+(14/0.017)*(B20*B50-B35*B51)</f>
        <v>-0.21085495176620925</v>
      </c>
      <c r="C74">
        <f>C19+(14/0.017)*(C20*C50-C35*C51)</f>
        <v>-0.19956196554190436</v>
      </c>
      <c r="D74">
        <f>D19+(14/0.017)*(D20*D50-D35*D51)</f>
        <v>-0.22030189086650478</v>
      </c>
      <c r="E74">
        <f>E19+(14/0.017)*(E20*E50-E35*E51)</f>
        <v>-0.2103005048405883</v>
      </c>
      <c r="F74">
        <f>F19+(14/0.017)*(F20*F50-F35*F51)</f>
        <v>-0.15907513594188885</v>
      </c>
    </row>
    <row r="75" spans="1:6" ht="12.75">
      <c r="A75" t="s">
        <v>79</v>
      </c>
      <c r="B75" s="50">
        <f>B20</f>
        <v>-0.002453916</v>
      </c>
      <c r="C75" s="50">
        <f>C20</f>
        <v>0.005074535</v>
      </c>
      <c r="D75" s="50">
        <f>D20</f>
        <v>-0.001731155</v>
      </c>
      <c r="E75" s="50">
        <f>E20</f>
        <v>0.004647196</v>
      </c>
      <c r="F75" s="50">
        <f>F20</f>
        <v>0.002765894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-49.374391537782415</v>
      </c>
      <c r="C82">
        <f>C22+(2/0.017)*(C8*C51+C23*C50)</f>
        <v>-39.95111637109507</v>
      </c>
      <c r="D82">
        <f>D22+(2/0.017)*(D8*D51+D23*D50)</f>
        <v>-24.845804175348484</v>
      </c>
      <c r="E82">
        <f>E22+(2/0.017)*(E8*E51+E23*E50)</f>
        <v>43.540730140569934</v>
      </c>
      <c r="F82">
        <f>F22+(2/0.017)*(F8*F51+F23*F50)</f>
        <v>92.33952303279287</v>
      </c>
    </row>
    <row r="83" spans="1:6" ht="12.75">
      <c r="A83" t="s">
        <v>82</v>
      </c>
      <c r="B83">
        <f>B23+(3/0.017)*(B9*B51+B24*B50)</f>
        <v>0.5528082618860158</v>
      </c>
      <c r="C83">
        <f>C23+(3/0.017)*(C9*C51+C24*C50)</f>
        <v>-1.0401293291848592</v>
      </c>
      <c r="D83">
        <f>D23+(3/0.017)*(D9*D51+D24*D50)</f>
        <v>0.45261737088237036</v>
      </c>
      <c r="E83">
        <f>E23+(3/0.017)*(E9*E51+E24*E50)</f>
        <v>1.0122384483682048</v>
      </c>
      <c r="F83">
        <f>F23+(3/0.017)*(F9*F51+F24*F50)</f>
        <v>6.095961370464215</v>
      </c>
    </row>
    <row r="84" spans="1:6" ht="12.75">
      <c r="A84" t="s">
        <v>83</v>
      </c>
      <c r="B84">
        <f>B24+(4/0.017)*(B10*B51+B25*B50)</f>
        <v>-1.992320120582017</v>
      </c>
      <c r="C84">
        <f>C24+(4/0.017)*(C10*C51+C25*C50)</f>
        <v>2.6230915615654493</v>
      </c>
      <c r="D84">
        <f>D24+(4/0.017)*(D10*D51+D25*D50)</f>
        <v>2.932848023694424</v>
      </c>
      <c r="E84">
        <f>E24+(4/0.017)*(E10*E51+E25*E50)</f>
        <v>1.307783526949667</v>
      </c>
      <c r="F84">
        <f>F24+(4/0.017)*(F10*F51+F25*F50)</f>
        <v>-0.4543072715773689</v>
      </c>
    </row>
    <row r="85" spans="1:6" ht="12.75">
      <c r="A85" t="s">
        <v>84</v>
      </c>
      <c r="B85">
        <f>B25+(5/0.017)*(B11*B51+B26*B50)</f>
        <v>0.4477027559394978</v>
      </c>
      <c r="C85">
        <f>C25+(5/0.017)*(C11*C51+C26*C50)</f>
        <v>-0.770591849284747</v>
      </c>
      <c r="D85">
        <f>D25+(5/0.017)*(D11*D51+D26*D50)</f>
        <v>-0.07703464877267616</v>
      </c>
      <c r="E85">
        <f>E25+(5/0.017)*(E11*E51+E26*E50)</f>
        <v>-0.1900516798048505</v>
      </c>
      <c r="F85">
        <f>F25+(5/0.017)*(F11*F51+F26*F50)</f>
        <v>-2.0039432201849747</v>
      </c>
    </row>
    <row r="86" spans="1:6" ht="12.75">
      <c r="A86" t="s">
        <v>85</v>
      </c>
      <c r="B86">
        <f>B26+(6/0.017)*(B12*B51+B27*B50)</f>
        <v>0.9952461546409422</v>
      </c>
      <c r="C86">
        <f>C26+(6/0.017)*(C12*C51+C27*C50)</f>
        <v>-0.058123052560268444</v>
      </c>
      <c r="D86">
        <f>D26+(6/0.017)*(D12*D51+D27*D50)</f>
        <v>-0.21047518216221606</v>
      </c>
      <c r="E86">
        <f>E26+(6/0.017)*(E12*E51+E27*E50)</f>
        <v>-0.44967865889787395</v>
      </c>
      <c r="F86">
        <f>F26+(6/0.017)*(F12*F51+F27*F50)</f>
        <v>1.9914677353416848</v>
      </c>
    </row>
    <row r="87" spans="1:6" ht="12.75">
      <c r="A87" t="s">
        <v>86</v>
      </c>
      <c r="B87">
        <f>B27+(7/0.017)*(B13*B51+B28*B50)</f>
        <v>0.5749787922984408</v>
      </c>
      <c r="C87">
        <f>C27+(7/0.017)*(C13*C51+C28*C50)</f>
        <v>0.4529502580418094</v>
      </c>
      <c r="D87">
        <f>D27+(7/0.017)*(D13*D51+D28*D50)</f>
        <v>0.1273648298471669</v>
      </c>
      <c r="E87">
        <f>E27+(7/0.017)*(E13*E51+E28*E50)</f>
        <v>0.3690143415368582</v>
      </c>
      <c r="F87">
        <f>F27+(7/0.017)*(F13*F51+F28*F50)</f>
        <v>0.7864088321782795</v>
      </c>
    </row>
    <row r="88" spans="1:6" ht="12.75">
      <c r="A88" t="s">
        <v>87</v>
      </c>
      <c r="B88">
        <f>B28+(8/0.017)*(B14*B51+B29*B50)</f>
        <v>-0.29970935821874223</v>
      </c>
      <c r="C88">
        <f>C28+(8/0.017)*(C14*C51+C29*C50)</f>
        <v>0.13611642513897068</v>
      </c>
      <c r="D88">
        <f>D28+(8/0.017)*(D14*D51+D29*D50)</f>
        <v>0.33422690030629537</v>
      </c>
      <c r="E88">
        <f>E28+(8/0.017)*(E14*E51+E29*E50)</f>
        <v>0.5091369957090823</v>
      </c>
      <c r="F88">
        <f>F28+(8/0.017)*(F14*F51+F29*F50)</f>
        <v>0.3094705448971902</v>
      </c>
    </row>
    <row r="89" spans="1:6" ht="12.75">
      <c r="A89" t="s">
        <v>88</v>
      </c>
      <c r="B89">
        <f>B29+(9/0.017)*(B15*B51+B30*B50)</f>
        <v>0.17353742189295396</v>
      </c>
      <c r="C89">
        <f>C29+(9/0.017)*(C15*C51+C30*C50)</f>
        <v>0.0037998356183655546</v>
      </c>
      <c r="D89">
        <f>D29+(9/0.017)*(D15*D51+D30*D50)</f>
        <v>0.05866857330390271</v>
      </c>
      <c r="E89">
        <f>E29+(9/0.017)*(E15*E51+E30*E50)</f>
        <v>0.060931847024983554</v>
      </c>
      <c r="F89">
        <f>F29+(9/0.017)*(F15*F51+F30*F50)</f>
        <v>-0.11718533130563905</v>
      </c>
    </row>
    <row r="90" spans="1:6" ht="12.75">
      <c r="A90" t="s">
        <v>89</v>
      </c>
      <c r="B90">
        <f>B30+(10/0.017)*(B16*B51+B31*B50)</f>
        <v>0.16985700805870896</v>
      </c>
      <c r="C90">
        <f>C30+(10/0.017)*(C16*C51+C31*C50)</f>
        <v>0.05870399718889578</v>
      </c>
      <c r="D90">
        <f>D30+(10/0.017)*(D16*D51+D31*D50)</f>
        <v>-0.010266958635470728</v>
      </c>
      <c r="E90">
        <f>E30+(10/0.017)*(E16*E51+E31*E50)</f>
        <v>0.04252651743868548</v>
      </c>
      <c r="F90">
        <f>F30+(10/0.017)*(F16*F51+F31*F50)</f>
        <v>0.2575303183548113</v>
      </c>
    </row>
    <row r="91" spans="1:6" ht="12.75">
      <c r="A91" t="s">
        <v>90</v>
      </c>
      <c r="B91">
        <f>B31+(11/0.017)*(B17*B51+B32*B50)</f>
        <v>0.05698083651394343</v>
      </c>
      <c r="C91">
        <f>C31+(11/0.017)*(C17*C51+C32*C50)</f>
        <v>0.054953781695920405</v>
      </c>
      <c r="D91">
        <f>D31+(11/0.017)*(D17*D51+D32*D50)</f>
        <v>0.02505502885317936</v>
      </c>
      <c r="E91">
        <f>E31+(11/0.017)*(E17*E51+E32*E50)</f>
        <v>-0.018673637276302318</v>
      </c>
      <c r="F91">
        <f>F31+(11/0.017)*(F17*F51+F32*F50)</f>
        <v>-0.001836694224046644</v>
      </c>
    </row>
    <row r="92" spans="1:6" ht="12.75">
      <c r="A92" t="s">
        <v>91</v>
      </c>
      <c r="B92">
        <f>B32+(12/0.017)*(B18*B51+B33*B50)</f>
        <v>0.01494114555010422</v>
      </c>
      <c r="C92">
        <f>C32+(12/0.017)*(C18*C51+C33*C50)</f>
        <v>0.0425152055248088</v>
      </c>
      <c r="D92">
        <f>D32+(12/0.017)*(D18*D51+D33*D50)</f>
        <v>0.07090665714237826</v>
      </c>
      <c r="E92">
        <f>E32+(12/0.017)*(E18*E51+E33*E50)</f>
        <v>0.06088757812295942</v>
      </c>
      <c r="F92">
        <f>F32+(12/0.017)*(F18*F51+F33*F50)</f>
        <v>0.07869171443859056</v>
      </c>
    </row>
    <row r="93" spans="1:6" ht="12.75">
      <c r="A93" t="s">
        <v>92</v>
      </c>
      <c r="B93">
        <f>B33+(13/0.017)*(B19*B51+B34*B50)</f>
        <v>0.10442952900360708</v>
      </c>
      <c r="C93">
        <f>C33+(13/0.017)*(C19*C51+C34*C50)</f>
        <v>0.11046347087036675</v>
      </c>
      <c r="D93">
        <f>D33+(13/0.017)*(D19*D51+D34*D50)</f>
        <v>0.10718213798574147</v>
      </c>
      <c r="E93">
        <f>E33+(13/0.017)*(E19*E51+E34*E50)</f>
        <v>0.10826787991221881</v>
      </c>
      <c r="F93">
        <f>F33+(13/0.017)*(F19*F51+F34*F50)</f>
        <v>0.07219309500554996</v>
      </c>
    </row>
    <row r="94" spans="1:6" ht="12.75">
      <c r="A94" t="s">
        <v>93</v>
      </c>
      <c r="B94">
        <f>B34+(14/0.017)*(B20*B51+B35*B50)</f>
        <v>0.007160736945060752</v>
      </c>
      <c r="C94">
        <f>C34+(14/0.017)*(C20*C51+C35*C50)</f>
        <v>-0.00034334141255729284</v>
      </c>
      <c r="D94">
        <f>D34+(14/0.017)*(D20*D51+D35*D50)</f>
        <v>-0.005001937929439518</v>
      </c>
      <c r="E94">
        <f>E34+(14/0.017)*(E20*E51+E35*E50)</f>
        <v>-0.008173803105867862</v>
      </c>
      <c r="F94">
        <f>F34+(14/0.017)*(F20*F51+F35*F50)</f>
        <v>-0.04105523058675224</v>
      </c>
    </row>
    <row r="95" spans="1:6" ht="12.75">
      <c r="A95" t="s">
        <v>94</v>
      </c>
      <c r="B95" s="50">
        <f>B35</f>
        <v>0.002333646</v>
      </c>
      <c r="C95" s="50">
        <f>C35</f>
        <v>-0.009928444</v>
      </c>
      <c r="D95" s="50">
        <f>D35</f>
        <v>-0.002723091</v>
      </c>
      <c r="E95" s="50">
        <f>E35</f>
        <v>-0.00246372</v>
      </c>
      <c r="F95" s="50">
        <f>F35</f>
        <v>-0.00266938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10000.000000000002</v>
      </c>
    </row>
    <row r="103" spans="1:11" ht="12.75">
      <c r="A103" t="s">
        <v>67</v>
      </c>
      <c r="B103">
        <f>B63*10000/B62</f>
        <v>-0.050022086358837106</v>
      </c>
      <c r="C103">
        <f>C63*10000/C62</f>
        <v>0.09980887390783608</v>
      </c>
      <c r="D103">
        <f>D63*10000/D62</f>
        <v>1.8679170793972766</v>
      </c>
      <c r="E103">
        <f>E63*10000/E62</f>
        <v>0.09073297120749747</v>
      </c>
      <c r="F103">
        <f>F63*10000/F62</f>
        <v>-3.1644665920147594</v>
      </c>
      <c r="G103">
        <f>AVERAGE(C103:E103)</f>
        <v>0.6861529748375367</v>
      </c>
      <c r="H103">
        <f>STDEV(C103:E103)</f>
        <v>1.023447796481027</v>
      </c>
      <c r="I103">
        <f>(B103*B4+C103*C4+D103*D4+E103*E4+F103*F4)/SUM(B4:F4)</f>
        <v>0.06570111834679945</v>
      </c>
      <c r="K103">
        <f>(LN(H103)+LN(H123))/2-LN(K114*K115^3)</f>
        <v>-3.837380512695609</v>
      </c>
    </row>
    <row r="104" spans="1:11" ht="12.75">
      <c r="A104" t="s">
        <v>68</v>
      </c>
      <c r="B104">
        <f>B64*10000/B62</f>
        <v>0.13795817928845047</v>
      </c>
      <c r="C104">
        <f>C64*10000/C62</f>
        <v>-0.046612542020629325</v>
      </c>
      <c r="D104">
        <f>D64*10000/D62</f>
        <v>0.4470270451225942</v>
      </c>
      <c r="E104">
        <f>E64*10000/E62</f>
        <v>0.5959995227550211</v>
      </c>
      <c r="F104">
        <f>F64*10000/F62</f>
        <v>-1.5266990105086236</v>
      </c>
      <c r="G104">
        <f>AVERAGE(C104:E104)</f>
        <v>0.33213800861899534</v>
      </c>
      <c r="H104">
        <f>STDEV(C104:E104)</f>
        <v>0.33635871399497014</v>
      </c>
      <c r="I104">
        <f>(B104*B4+C104*C4+D104*D4+E104*E4+F104*F4)/SUM(B4:F4)</f>
        <v>0.05604230173305926</v>
      </c>
      <c r="K104">
        <f>(LN(H104)+LN(H124))/2-LN(K114*K115^4)</f>
        <v>-3.9058031265220414</v>
      </c>
    </row>
    <row r="105" spans="1:11" ht="12.75">
      <c r="A105" t="s">
        <v>69</v>
      </c>
      <c r="B105">
        <f>B65*10000/B62</f>
        <v>-0.08949981190021407</v>
      </c>
      <c r="C105">
        <f>C65*10000/C62</f>
        <v>0.03384964771339698</v>
      </c>
      <c r="D105">
        <f>D65*10000/D62</f>
        <v>0.07893991090048508</v>
      </c>
      <c r="E105">
        <f>E65*10000/E62</f>
        <v>0.4187275166799135</v>
      </c>
      <c r="F105">
        <f>F65*10000/F62</f>
        <v>-2.6942771009796114</v>
      </c>
      <c r="G105">
        <f>AVERAGE(C105:E105)</f>
        <v>0.1771723584312652</v>
      </c>
      <c r="H105">
        <f>STDEV(C105:E105)</f>
        <v>0.21040426282746116</v>
      </c>
      <c r="I105">
        <f>(B105*B4+C105*C4+D105*D4+E105*E4+F105*F4)/SUM(B4:F4)</f>
        <v>-0.24449821113951822</v>
      </c>
      <c r="K105">
        <f>(LN(H105)+LN(H125))/2-LN(K114*K115^5)</f>
        <v>-3.9695624929697333</v>
      </c>
    </row>
    <row r="106" spans="1:11" ht="12.75">
      <c r="A106" t="s">
        <v>70</v>
      </c>
      <c r="B106">
        <f>B66*10000/B62</f>
        <v>3.673874806348956</v>
      </c>
      <c r="C106">
        <f>C66*10000/C62</f>
        <v>2.5362516016190946</v>
      </c>
      <c r="D106">
        <f>D66*10000/D62</f>
        <v>3.3841756405620638</v>
      </c>
      <c r="E106">
        <f>E66*10000/E62</f>
        <v>2.9984351039100745</v>
      </c>
      <c r="F106">
        <f>F66*10000/F62</f>
        <v>14.46729092236924</v>
      </c>
      <c r="G106">
        <f>AVERAGE(C106:E106)</f>
        <v>2.9729541153637444</v>
      </c>
      <c r="H106">
        <f>STDEV(C106:E106)</f>
        <v>0.42453592844105964</v>
      </c>
      <c r="I106">
        <f>(B106*B4+C106*C4+D106*D4+E106*E4+F106*F4)/SUM(B4:F4)</f>
        <v>4.607844742542451</v>
      </c>
      <c r="K106">
        <f>(LN(H106)+LN(H126))/2-LN(K114*K115^6)</f>
        <v>-3.344311448503152</v>
      </c>
    </row>
    <row r="107" spans="1:11" ht="12.75">
      <c r="A107" t="s">
        <v>71</v>
      </c>
      <c r="B107">
        <f>B67*10000/B62</f>
        <v>0.10109174581948904</v>
      </c>
      <c r="C107">
        <f>C67*10000/C62</f>
        <v>0.15662656996611038</v>
      </c>
      <c r="D107">
        <f>D67*10000/D62</f>
        <v>0.045908179005203824</v>
      </c>
      <c r="E107">
        <f>E67*10000/E62</f>
        <v>-0.1293032028414574</v>
      </c>
      <c r="F107">
        <f>F67*10000/F62</f>
        <v>-0.31532262791862176</v>
      </c>
      <c r="G107">
        <f>AVERAGE(C107:E107)</f>
        <v>0.024410515376618935</v>
      </c>
      <c r="H107">
        <f>STDEV(C107:E107)</f>
        <v>0.14417201843826238</v>
      </c>
      <c r="I107">
        <f>(B107*B4+C107*C4+D107*D4+E107*E4+F107*F4)/SUM(B4:F4)</f>
        <v>-0.00981198653881871</v>
      </c>
      <c r="K107">
        <f>(LN(H107)+LN(H127))/2-LN(K114*K115^7)</f>
        <v>-3.370484074207461</v>
      </c>
    </row>
    <row r="108" spans="1:9" ht="12.75">
      <c r="A108" t="s">
        <v>72</v>
      </c>
      <c r="B108">
        <f>B68*10000/B62</f>
        <v>0.18489726950862767</v>
      </c>
      <c r="C108">
        <f>C68*10000/C62</f>
        <v>0.05190183405345806</v>
      </c>
      <c r="D108">
        <f>D68*10000/D62</f>
        <v>-0.014104637912687783</v>
      </c>
      <c r="E108">
        <f>E68*10000/E62</f>
        <v>-0.015991636340743656</v>
      </c>
      <c r="F108">
        <f>F68*10000/F62</f>
        <v>-0.13390619526826494</v>
      </c>
      <c r="G108">
        <f>AVERAGE(C108:E108)</f>
        <v>0.007268519933342207</v>
      </c>
      <c r="H108">
        <f>STDEV(C108:E108)</f>
        <v>0.038665097152025506</v>
      </c>
      <c r="I108">
        <f>(B108*B4+C108*C4+D108*D4+E108*E4+F108*F4)/SUM(B4:F4)</f>
        <v>0.014170652480340605</v>
      </c>
    </row>
    <row r="109" spans="1:9" ht="12.75">
      <c r="A109" t="s">
        <v>73</v>
      </c>
      <c r="B109">
        <f>B69*10000/B62</f>
        <v>0.025728080027624823</v>
      </c>
      <c r="C109">
        <f>C69*10000/C62</f>
        <v>-0.019944590131260837</v>
      </c>
      <c r="D109">
        <f>D69*10000/D62</f>
        <v>-0.026159335967064552</v>
      </c>
      <c r="E109">
        <f>E69*10000/E62</f>
        <v>0.07407884092441755</v>
      </c>
      <c r="F109">
        <f>F69*10000/F62</f>
        <v>0.08073587446301429</v>
      </c>
      <c r="G109">
        <f>AVERAGE(C109:E109)</f>
        <v>0.009324971608697386</v>
      </c>
      <c r="H109">
        <f>STDEV(C109:E109)</f>
        <v>0.05616452136330313</v>
      </c>
      <c r="I109">
        <f>(B109*B4+C109*C4+D109*D4+E109*E4+F109*F4)/SUM(B4:F4)</f>
        <v>0.02123425444811682</v>
      </c>
    </row>
    <row r="110" spans="1:11" ht="12.75">
      <c r="A110" t="s">
        <v>74</v>
      </c>
      <c r="B110">
        <f>B70*10000/B62</f>
        <v>-0.4027894780370578</v>
      </c>
      <c r="C110">
        <f>C70*10000/C62</f>
        <v>-0.15085256598882643</v>
      </c>
      <c r="D110">
        <f>D70*10000/D62</f>
        <v>-0.07088946644800509</v>
      </c>
      <c r="E110">
        <f>E70*10000/E62</f>
        <v>-0.128403759147723</v>
      </c>
      <c r="F110">
        <f>F70*10000/F62</f>
        <v>-0.4530389138239982</v>
      </c>
      <c r="G110">
        <f>AVERAGE(C110:E110)</f>
        <v>-0.11671526386151816</v>
      </c>
      <c r="H110">
        <f>STDEV(C110:E110)</f>
        <v>0.04124306018696421</v>
      </c>
      <c r="I110">
        <f>(B110*B4+C110*C4+D110*D4+E110*E4+F110*F4)/SUM(B4:F4)</f>
        <v>-0.20303211583927613</v>
      </c>
      <c r="K110">
        <f>EXP(AVERAGE(K103:K107))</f>
        <v>0.025084420294012182</v>
      </c>
    </row>
    <row r="111" spans="1:9" ht="12.75">
      <c r="A111" t="s">
        <v>75</v>
      </c>
      <c r="B111">
        <f>B71*10000/B62</f>
        <v>-0.02853859909886968</v>
      </c>
      <c r="C111">
        <f>C71*10000/C62</f>
        <v>0.010352499172707575</v>
      </c>
      <c r="D111">
        <f>D71*10000/D62</f>
        <v>-0.011399861610773126</v>
      </c>
      <c r="E111">
        <f>E71*10000/E62</f>
        <v>-0.006737285134320657</v>
      </c>
      <c r="F111">
        <f>F71*10000/F62</f>
        <v>-0.03854377625136731</v>
      </c>
      <c r="G111">
        <f>AVERAGE(C111:E111)</f>
        <v>-0.002594882524128736</v>
      </c>
      <c r="H111">
        <f>STDEV(C111:E111)</f>
        <v>0.011452551001954582</v>
      </c>
      <c r="I111">
        <f>(B111*B4+C111*C4+D111*D4+E111*E4+F111*F4)/SUM(B4:F4)</f>
        <v>-0.01114900592834369</v>
      </c>
    </row>
    <row r="112" spans="1:9" ht="12.75">
      <c r="A112" t="s">
        <v>76</v>
      </c>
      <c r="B112">
        <f>B72*10000/B62</f>
        <v>-0.026620112785200305</v>
      </c>
      <c r="C112">
        <f>C72*10000/C62</f>
        <v>-0.027925389992325335</v>
      </c>
      <c r="D112">
        <f>D72*10000/D62</f>
        <v>-0.004820376006210824</v>
      </c>
      <c r="E112">
        <f>E72*10000/E62</f>
        <v>-0.04080818313013137</v>
      </c>
      <c r="F112">
        <f>F72*10000/F62</f>
        <v>-0.025503575482515035</v>
      </c>
      <c r="G112">
        <f>AVERAGE(C112:E112)</f>
        <v>-0.024517983042889175</v>
      </c>
      <c r="H112">
        <f>STDEV(C112:E112)</f>
        <v>0.01823426395515942</v>
      </c>
      <c r="I112">
        <f>(B112*B4+C112*C4+D112*D4+E112*E4+F112*F4)/SUM(B4:F4)</f>
        <v>-0.024956331629948345</v>
      </c>
    </row>
    <row r="113" spans="1:9" ht="12.75">
      <c r="A113" t="s">
        <v>77</v>
      </c>
      <c r="B113">
        <f>B73*10000/B62</f>
        <v>0.03367867278414758</v>
      </c>
      <c r="C113">
        <f>C73*10000/C62</f>
        <v>0.024175167014539554</v>
      </c>
      <c r="D113">
        <f>D73*10000/D62</f>
        <v>0.04165703260098899</v>
      </c>
      <c r="E113">
        <f>E73*10000/E62</f>
        <v>0.025827214236252737</v>
      </c>
      <c r="F113">
        <f>F73*10000/F62</f>
        <v>-0.00582671963713146</v>
      </c>
      <c r="G113">
        <f>AVERAGE(C113:E113)</f>
        <v>0.030553137950593764</v>
      </c>
      <c r="H113">
        <f>STDEV(C113:E113)</f>
        <v>0.009651666815167161</v>
      </c>
      <c r="I113">
        <f>(B113*B4+C113*C4+D113*D4+E113*E4+F113*F4)/SUM(B4:F4)</f>
        <v>0.026151819940599206</v>
      </c>
    </row>
    <row r="114" spans="1:11" ht="12.75">
      <c r="A114" t="s">
        <v>78</v>
      </c>
      <c r="B114">
        <f>B74*10000/B62</f>
        <v>-0.21085517411164198</v>
      </c>
      <c r="C114">
        <f>C74*10000/C62</f>
        <v>-0.19956171146586257</v>
      </c>
      <c r="D114">
        <f>D74*10000/D62</f>
        <v>-0.22029990241594483</v>
      </c>
      <c r="E114">
        <f>E74*10000/E62</f>
        <v>-0.21030052946424477</v>
      </c>
      <c r="F114">
        <f>F74*10000/F62</f>
        <v>-0.1590728309281309</v>
      </c>
      <c r="G114">
        <f>AVERAGE(C114:E114)</f>
        <v>-0.21005404778201742</v>
      </c>
      <c r="H114">
        <f>STDEV(C114:E114)</f>
        <v>0.010371292392235604</v>
      </c>
      <c r="I114">
        <f>(B114*B4+C114*C4+D114*D4+E114*E4+F114*F4)/SUM(B4:F4)</f>
        <v>-0.203368491980939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-0.0024539185876414583</v>
      </c>
      <c r="C115">
        <f>C75*10000/C62</f>
        <v>0.005074528539261034</v>
      </c>
      <c r="D115">
        <f>D75*10000/D62</f>
        <v>-0.0017311393745502337</v>
      </c>
      <c r="E115">
        <f>E75*10000/E62</f>
        <v>0.004647196544130686</v>
      </c>
      <c r="F115">
        <f>F75*10000/F62</f>
        <v>0.0027658539219344667</v>
      </c>
      <c r="G115">
        <f>AVERAGE(C115:E115)</f>
        <v>0.002663528569613829</v>
      </c>
      <c r="H115">
        <f>STDEV(C115:E115)</f>
        <v>0.0038118870540865863</v>
      </c>
      <c r="I115">
        <f>(B115*B4+C115*C4+D115*D4+E115*E4+F115*F4)/SUM(B4:F4)</f>
        <v>0.001936162095813541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-49.37444360281746</v>
      </c>
      <c r="C122">
        <f>C82*10000/C62</f>
        <v>-39.951065506585465</v>
      </c>
      <c r="D122">
        <f>D82*10000/D62</f>
        <v>-24.845579916477934</v>
      </c>
      <c r="E122">
        <f>E82*10000/E62</f>
        <v>43.54073523866508</v>
      </c>
      <c r="F122">
        <f>F82*10000/F62</f>
        <v>92.33818502437482</v>
      </c>
      <c r="G122">
        <f>AVERAGE(C122:E122)</f>
        <v>-7.085303394799439</v>
      </c>
      <c r="H122">
        <f>STDEV(C122:E122)</f>
        <v>44.48922076768729</v>
      </c>
      <c r="I122">
        <f>(B122*B4+C122*C4+D122*D4+E122*E4+F122*F4)/SUM(B4:F4)</f>
        <v>0.055414569356849144</v>
      </c>
    </row>
    <row r="123" spans="1:9" ht="12.75">
      <c r="A123" t="s">
        <v>82</v>
      </c>
      <c r="B123">
        <f>B83*10000/B62</f>
        <v>0.5528088448194076</v>
      </c>
      <c r="C123">
        <f>C83*10000/C62</f>
        <v>-1.040128004924787</v>
      </c>
      <c r="D123">
        <f>D83*10000/D62</f>
        <v>0.45261328554628427</v>
      </c>
      <c r="E123">
        <f>E83*10000/E62</f>
        <v>1.0122385668891367</v>
      </c>
      <c r="F123">
        <f>F83*10000/F62</f>
        <v>6.095873039407676</v>
      </c>
      <c r="G123">
        <f>AVERAGE(C123:E123)</f>
        <v>0.14157461583687803</v>
      </c>
      <c r="H123">
        <f>STDEV(C123:E123)</f>
        <v>1.0609481263547984</v>
      </c>
      <c r="I123">
        <f>(B123*B4+C123*C4+D123*D4+E123*E4+F123*F4)/SUM(B4:F4)</f>
        <v>0.9955047383086671</v>
      </c>
    </row>
    <row r="124" spans="1:9" ht="12.75">
      <c r="A124" t="s">
        <v>83</v>
      </c>
      <c r="B124">
        <f>B84*10000/B62</f>
        <v>-1.9923222214730592</v>
      </c>
      <c r="C124">
        <f>C84*10000/C62</f>
        <v>2.6230882219274605</v>
      </c>
      <c r="D124">
        <f>D84*10000/D62</f>
        <v>2.932821551732372</v>
      </c>
      <c r="E124">
        <f>E84*10000/E62</f>
        <v>1.3077836800753684</v>
      </c>
      <c r="F124">
        <f>F84*10000/F62</f>
        <v>-0.45430068862205586</v>
      </c>
      <c r="G124">
        <f>AVERAGE(C124:E124)</f>
        <v>2.2878978179117335</v>
      </c>
      <c r="H124">
        <f>STDEV(C124:E124)</f>
        <v>0.8628160153173158</v>
      </c>
      <c r="I124">
        <f>(B124*B4+C124*C4+D124*D4+E124*E4+F124*F4)/SUM(B4:F4)</f>
        <v>1.3018527306597976</v>
      </c>
    </row>
    <row r="125" spans="1:9" ht="12.75">
      <c r="A125" t="s">
        <v>84</v>
      </c>
      <c r="B125">
        <f>B85*10000/B62</f>
        <v>0.4477032280396888</v>
      </c>
      <c r="C125">
        <f>C85*10000/C62</f>
        <v>-0.7705908681913488</v>
      </c>
      <c r="D125">
        <f>D85*10000/D62</f>
        <v>-0.07703395345594562</v>
      </c>
      <c r="E125">
        <f>E85*10000/E62</f>
        <v>-0.1900517020576134</v>
      </c>
      <c r="F125">
        <f>F85*10000/F62</f>
        <v>-2.0039141828582716</v>
      </c>
      <c r="G125">
        <f>AVERAGE(C125:E125)</f>
        <v>-0.3458921745683026</v>
      </c>
      <c r="H125">
        <f>STDEV(C125:E125)</f>
        <v>0.37211555752022646</v>
      </c>
      <c r="I125">
        <f>(B125*B4+C125*C4+D125*D4+E125*E4+F125*F4)/SUM(B4:F4)</f>
        <v>-0.4521047695208606</v>
      </c>
    </row>
    <row r="126" spans="1:9" ht="12.75">
      <c r="A126" t="s">
        <v>85</v>
      </c>
      <c r="B126">
        <f>B86*10000/B62</f>
        <v>0.9952472041227546</v>
      </c>
      <c r="C126">
        <f>C86*10000/C62</f>
        <v>-0.05812297855981905</v>
      </c>
      <c r="D126">
        <f>D86*10000/D62</f>
        <v>-0.2104732824077828</v>
      </c>
      <c r="E126">
        <f>E86*10000/E62</f>
        <v>-0.4496787115498295</v>
      </c>
      <c r="F126">
        <f>F86*10000/F62</f>
        <v>1.9914388787859363</v>
      </c>
      <c r="G126">
        <f>AVERAGE(C126:E126)</f>
        <v>-0.2394249908391438</v>
      </c>
      <c r="H126">
        <f>STDEV(C126:E126)</f>
        <v>0.19737685800305216</v>
      </c>
      <c r="I126">
        <f>(B126*B4+C126*C4+D126*D4+E126*E4+F126*F4)/SUM(B4:F4)</f>
        <v>0.2370425650747834</v>
      </c>
    </row>
    <row r="127" spans="1:9" ht="12.75">
      <c r="A127" t="s">
        <v>86</v>
      </c>
      <c r="B127">
        <f>B87*10000/B62</f>
        <v>0.5749793986105398</v>
      </c>
      <c r="C127">
        <f>C87*10000/C62</f>
        <v>0.4529496813597328</v>
      </c>
      <c r="D127">
        <f>D87*10000/D62</f>
        <v>0.12736368024892136</v>
      </c>
      <c r="E127">
        <f>E87*10000/E62</f>
        <v>0.36901438474399356</v>
      </c>
      <c r="F127">
        <f>F87*10000/F62</f>
        <v>0.7863974370399581</v>
      </c>
      <c r="G127">
        <f>AVERAGE(C127:E127)</f>
        <v>0.3164425821175492</v>
      </c>
      <c r="H127">
        <f>STDEV(C127:E127)</f>
        <v>0.1690396605929439</v>
      </c>
      <c r="I127">
        <f>(B127*B4+C127*C4+D127*D4+E127*E4+F127*F4)/SUM(B4:F4)</f>
        <v>0.41660820663016923</v>
      </c>
    </row>
    <row r="128" spans="1:9" ht="12.75">
      <c r="A128" t="s">
        <v>87</v>
      </c>
      <c r="B128">
        <f>B88*10000/B62</f>
        <v>-0.2997096742606772</v>
      </c>
      <c r="C128">
        <f>C88*10000/C62</f>
        <v>0.13611625183980303</v>
      </c>
      <c r="D128">
        <f>D88*10000/D62</f>
        <v>0.3342238835656562</v>
      </c>
      <c r="E128">
        <f>E88*10000/E62</f>
        <v>0.509137055322893</v>
      </c>
      <c r="F128">
        <f>F88*10000/F62</f>
        <v>0.3094660606397389</v>
      </c>
      <c r="G128">
        <f>AVERAGE(C128:E128)</f>
        <v>0.3264923969094507</v>
      </c>
      <c r="H128">
        <f>STDEV(C128:E128)</f>
        <v>0.18663054913981483</v>
      </c>
      <c r="I128">
        <f>(B128*B4+C128*C4+D128*D4+E128*E4+F128*F4)/SUM(B4:F4)</f>
        <v>0.2335068693926112</v>
      </c>
    </row>
    <row r="129" spans="1:9" ht="12.75">
      <c r="A129" t="s">
        <v>88</v>
      </c>
      <c r="B129">
        <f>B89*10000/B62</f>
        <v>0.1735376048872486</v>
      </c>
      <c r="C129">
        <f>C89*10000/C62</f>
        <v>0.0037998307805339024</v>
      </c>
      <c r="D129">
        <f>D89*10000/D62</f>
        <v>0.05866804375984397</v>
      </c>
      <c r="E129">
        <f>E89*10000/E62</f>
        <v>0.06093185415936904</v>
      </c>
      <c r="F129">
        <f>F89*10000/F62</f>
        <v>-0.11718363327911034</v>
      </c>
      <c r="G129">
        <f>AVERAGE(C129:E129)</f>
        <v>0.041133242899915635</v>
      </c>
      <c r="H129">
        <f>STDEV(C129:E129)</f>
        <v>0.03235149076531016</v>
      </c>
      <c r="I129">
        <f>(B129*B4+C129*C4+D129*D4+E129*E4+F129*F4)/SUM(B4:F4)</f>
        <v>0.039196648177456085</v>
      </c>
    </row>
    <row r="130" spans="1:9" ht="12.75">
      <c r="A130" t="s">
        <v>89</v>
      </c>
      <c r="B130">
        <f>B90*10000/B62</f>
        <v>0.16985718717202664</v>
      </c>
      <c r="C130">
        <f>C90*10000/C62</f>
        <v>0.05870392244880589</v>
      </c>
      <c r="D130">
        <f>D90*10000/D62</f>
        <v>-0.010266865965636767</v>
      </c>
      <c r="E130">
        <f>E90*10000/E62</f>
        <v>0.042526522418028526</v>
      </c>
      <c r="F130">
        <f>F90*10000/F62</f>
        <v>0.25752658671615275</v>
      </c>
      <c r="G130">
        <f>AVERAGE(C130:E130)</f>
        <v>0.030321192967065883</v>
      </c>
      <c r="H130">
        <f>STDEV(C130:E130)</f>
        <v>0.03606896122544086</v>
      </c>
      <c r="I130">
        <f>(B130*B4+C130*C4+D130*D4+E130*E4+F130*F4)/SUM(B4:F4)</f>
        <v>0.08085042740110197</v>
      </c>
    </row>
    <row r="131" spans="1:9" ht="12.75">
      <c r="A131" t="s">
        <v>90</v>
      </c>
      <c r="B131">
        <f>B91*10000/B62</f>
        <v>0.056980896599934515</v>
      </c>
      <c r="C131">
        <f>C91*10000/C62</f>
        <v>0.054953711730487374</v>
      </c>
      <c r="D131">
        <f>D91*10000/D62</f>
        <v>0.025054802705841463</v>
      </c>
      <c r="E131">
        <f>E91*10000/E62</f>
        <v>-0.018673639462760357</v>
      </c>
      <c r="F131">
        <f>F91*10000/F62</f>
        <v>-0.0018366676101737058</v>
      </c>
      <c r="G131">
        <f>AVERAGE(C131:E131)</f>
        <v>0.020444958324522828</v>
      </c>
      <c r="H131">
        <f>STDEV(C131:E131)</f>
        <v>0.03702951133688427</v>
      </c>
      <c r="I131">
        <f>(B131*B4+C131*C4+D131*D4+E131*E4+F131*F4)/SUM(B4:F4)</f>
        <v>0.02276314548318224</v>
      </c>
    </row>
    <row r="132" spans="1:9" ht="12.75">
      <c r="A132" t="s">
        <v>91</v>
      </c>
      <c r="B132">
        <f>B92*10000/B62</f>
        <v>0.014941161305463272</v>
      </c>
      <c r="C132">
        <f>C92*10000/C62</f>
        <v>0.04251515139578122</v>
      </c>
      <c r="D132">
        <f>D92*10000/D62</f>
        <v>0.07090601713705853</v>
      </c>
      <c r="E132">
        <f>E92*10000/E62</f>
        <v>0.06088758525216155</v>
      </c>
      <c r="F132">
        <f>F92*10000/F62</f>
        <v>0.07869057418820924</v>
      </c>
      <c r="G132">
        <f>AVERAGE(C132:E132)</f>
        <v>0.058102917928333775</v>
      </c>
      <c r="H132">
        <f>STDEV(C132:E132)</f>
        <v>0.014398822641560088</v>
      </c>
      <c r="I132">
        <f>(B132*B4+C132*C4+D132*D4+E132*E4+F132*F4)/SUM(B4:F4)</f>
        <v>0.05459534342715314</v>
      </c>
    </row>
    <row r="133" spans="1:9" ht="12.75">
      <c r="A133" t="s">
        <v>92</v>
      </c>
      <c r="B133">
        <f>B93*10000/B62</f>
        <v>0.10442963912399374</v>
      </c>
      <c r="C133">
        <f>C93*10000/C62</f>
        <v>0.1104633302317367</v>
      </c>
      <c r="D133">
        <f>D93*10000/D62</f>
        <v>0.10718117055699423</v>
      </c>
      <c r="E133">
        <f>E93*10000/E62</f>
        <v>0.10826789258908369</v>
      </c>
      <c r="F133">
        <f>F93*10000/F62</f>
        <v>0.07219204892077856</v>
      </c>
      <c r="G133">
        <f>AVERAGE(C133:E133)</f>
        <v>0.10863746445927154</v>
      </c>
      <c r="H133">
        <f>STDEV(C133:E133)</f>
        <v>0.001671998970709283</v>
      </c>
      <c r="I133">
        <f>(B133*B4+C133*C4+D133*D4+E133*E4+F133*F4)/SUM(B4:F4)</f>
        <v>0.10316601403402616</v>
      </c>
    </row>
    <row r="134" spans="1:9" ht="12.75">
      <c r="A134" t="s">
        <v>93</v>
      </c>
      <c r="B134">
        <f>B94*10000/B62</f>
        <v>0.0071607444960200325</v>
      </c>
      <c r="C134">
        <f>C94*10000/C62</f>
        <v>-0.000343340975425764</v>
      </c>
      <c r="D134">
        <f>D94*10000/D62</f>
        <v>-0.0050018927818185075</v>
      </c>
      <c r="E134">
        <f>E94*10000/E62</f>
        <v>-0.008173804062921768</v>
      </c>
      <c r="F134">
        <f>F94*10000/F62</f>
        <v>-0.04105463569257989</v>
      </c>
      <c r="G134">
        <f>AVERAGE(C134:E134)</f>
        <v>-0.004506345940055347</v>
      </c>
      <c r="H134">
        <f>STDEV(C134:E134)</f>
        <v>0.003938681637990743</v>
      </c>
      <c r="I134">
        <f>(B134*B4+C134*C4+D134*D4+E134*E4+F134*F4)/SUM(B4:F4)</f>
        <v>-0.007691803694123963</v>
      </c>
    </row>
    <row r="135" spans="1:9" ht="12.75">
      <c r="A135" t="s">
        <v>94</v>
      </c>
      <c r="B135">
        <f>B95*10000/B62</f>
        <v>0.002333648460817379</v>
      </c>
      <c r="C135">
        <f>C95*10000/C62</f>
        <v>-0.00992843135941618</v>
      </c>
      <c r="D135">
        <f>D95*10000/D62</f>
        <v>-0.002723066421310264</v>
      </c>
      <c r="E135">
        <f>E95*10000/E62</f>
        <v>-0.0024637202884719416</v>
      </c>
      <c r="F135">
        <f>F95*10000/F62</f>
        <v>-0.0026693413204314505</v>
      </c>
      <c r="G135">
        <f>AVERAGE(C135:E135)</f>
        <v>-0.0050384060230661285</v>
      </c>
      <c r="H135">
        <f>STDEV(C135:E135)</f>
        <v>0.004236871008983355</v>
      </c>
      <c r="I135">
        <f>(B135*B4+C135*C4+D135*D4+E135*E4+F135*F4)/SUM(B4:F4)</f>
        <v>-0.003654274096007008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2005-04-26T12:12:33Z</cp:lastPrinted>
  <dcterms:created xsi:type="dcterms:W3CDTF">2005-04-26T12:12:33Z</dcterms:created>
  <dcterms:modified xsi:type="dcterms:W3CDTF">2005-04-26T12:55:42Z</dcterms:modified>
  <cp:category/>
  <cp:version/>
  <cp:contentType/>
  <cp:contentStatus/>
</cp:coreProperties>
</file>