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<sst xmlns="http://schemas.openxmlformats.org/spreadsheetml/2006/main" count="204" uniqueCount="98">
  <si>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28/04/2005       10:40:36</t>
  </si>
  <si>
    <t>LISSNER</t>
  </si>
  <si>
    <t>HCMQAP565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</si>
  <si>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</si>
  <si>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</si>
  <si>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</si>
  <si>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</si>
  <si>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</si>
  <si>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</si>
  <si>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</si>
  <si>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</si>
  <si>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</si>
  <si>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</si>
  <si>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</si>
  <si>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</si>
  <si>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</si>
  <si>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</si>
  <si>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</si>
  <si>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</si>
  <si>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</si>
  <si>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</si>
  <si>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</si>
  <si>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</si>
  <si>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</si>
  <si>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</si>
  <si>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</si>
  <si>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</si>
  <si>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</si>
  <si>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</si>
  <si>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</si>
  <si>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</si>
  <si>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</si>
  <si>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</si>
  <si>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</si>
  <si>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</si>
  <si>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</si>
  <si>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</si>
  <si>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</si>
  <si>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</si>
  <si>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</si>
  <si>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</si>
  <si>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</si>
  <si>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</si>
  <si>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</si>
  <si>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</si>
  <si>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</si>
  <si>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</si>
  <si>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</si>
  <si>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</si>
  <si>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</si>
  <si>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</si>
  <si>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</si>
  <si>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41mn</t>
  </si>
  <si>
    <t>Dx moy(m)</t>
  </si>
  <si>
    <t>Dy moy(m)</t>
  </si>
  <si>
    <t>Dx moy (mm)</t>
  </si>
  <si>
    <t>Dy moy (mm)</t>
  </si>
  <si>
    <t>* = Integral error  ! = Central error           Conclusion : CONTACT CEA           Duration : 41mn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</si>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</sst>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4553781"/>
        <c:axId val="65439710"/>
      </c:lineChart>
      <c:catAx>
        <c:axId val="445537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39710"/>
        <c:crosses val="autoZero"/>
        <c:auto val="1"/>
        <c:lblOffset val="100"/>
        <c:noMultiLvlLbl val="0"/>
      </c:catAx>
      <c:valAx>
        <c:axId val="65439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55378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-0.003764</v>
      </c>
      <c r="D4" s="12">
        <v>-0.003762</v>
      </c>
      <c r="E4" s="12">
        <v>-0.003763</v>
      </c>
      <c r="F4" s="24">
        <v>-0.002087</v>
      </c>
      <c r="G4" s="34">
        <v>-0.011727</v>
      </c>
    </row>
    <row r="5" spans="1:7" ht="12.75" thickBot="1">
      <c r="A5" s="44" t="s">
        <v>13</v>
      </c>
      <c r="B5" s="45">
        <v>-1.874074</v>
      </c>
      <c r="C5" s="46">
        <v>-1.091355</v>
      </c>
      <c r="D5" s="46">
        <v>-0.157568</v>
      </c>
      <c r="E5" s="46">
        <v>0.880632</v>
      </c>
      <c r="F5" s="47">
        <v>2.683643</v>
      </c>
      <c r="G5" s="48">
        <v>5.281095</v>
      </c>
    </row>
    <row r="6" spans="1:7" ht="12.75" thickTop="1">
      <c r="A6" s="6" t="s">
        <v>14</v>
      </c>
      <c r="B6" s="39">
        <v>-39.29983</v>
      </c>
      <c r="C6" s="40">
        <v>-93.02781</v>
      </c>
      <c r="D6" s="40">
        <v>77.06722</v>
      </c>
      <c r="E6" s="40">
        <v>23.31657</v>
      </c>
      <c r="F6" s="41">
        <v>29.41859</v>
      </c>
      <c r="G6" s="42">
        <v>0.001608547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1.706324</v>
      </c>
      <c r="C8" s="13">
        <v>1.784273</v>
      </c>
      <c r="D8" s="13">
        <v>1.2075</v>
      </c>
      <c r="E8" s="13">
        <v>-2.319417</v>
      </c>
      <c r="F8" s="25">
        <v>-11.12006</v>
      </c>
      <c r="G8" s="35">
        <v>-1.075227</v>
      </c>
    </row>
    <row r="9" spans="1:7" ht="12">
      <c r="A9" s="20" t="s">
        <v>17</v>
      </c>
      <c r="B9" s="29">
        <v>-0.249779</v>
      </c>
      <c r="C9" s="13">
        <v>0.7833676</v>
      </c>
      <c r="D9" s="13">
        <v>0.7787892</v>
      </c>
      <c r="E9" s="13">
        <v>0.5861722</v>
      </c>
      <c r="F9" s="25">
        <v>-1.446009</v>
      </c>
      <c r="G9" s="35">
        <v>0.2879233</v>
      </c>
    </row>
    <row r="10" spans="1:7" ht="12">
      <c r="A10" s="20" t="s">
        <v>18</v>
      </c>
      <c r="B10" s="29">
        <v>0.2504362</v>
      </c>
      <c r="C10" s="13">
        <v>-0.5251124</v>
      </c>
      <c r="D10" s="13">
        <v>0.01402733</v>
      </c>
      <c r="E10" s="13">
        <v>0.7667293</v>
      </c>
      <c r="F10" s="25">
        <v>0.9887854</v>
      </c>
      <c r="G10" s="35">
        <v>0.2296379</v>
      </c>
    </row>
    <row r="11" spans="1:7" ht="12">
      <c r="A11" s="21" t="s">
        <v>19</v>
      </c>
      <c r="B11" s="31">
        <v>6.433689</v>
      </c>
      <c r="C11" s="15">
        <v>5.288115</v>
      </c>
      <c r="D11" s="15">
        <v>5.457692</v>
      </c>
      <c r="E11" s="15">
        <v>5.534324</v>
      </c>
      <c r="F11" s="27">
        <v>15.81222</v>
      </c>
      <c r="G11" s="49">
        <v>6.958092</v>
      </c>
    </row>
    <row r="12" spans="1:7" ht="12">
      <c r="A12" s="20" t="s">
        <v>20</v>
      </c>
      <c r="B12" s="29">
        <v>-0.01551351</v>
      </c>
      <c r="C12" s="13">
        <v>0.1621432</v>
      </c>
      <c r="D12" s="13">
        <v>0.5090958</v>
      </c>
      <c r="E12" s="13">
        <v>0.01099043</v>
      </c>
      <c r="F12" s="25">
        <v>-0.30708</v>
      </c>
      <c r="G12" s="35">
        <v>0.120939</v>
      </c>
    </row>
    <row r="13" spans="1:7" ht="12">
      <c r="A13" s="20" t="s">
        <v>21</v>
      </c>
      <c r="B13" s="29">
        <v>0.01604928</v>
      </c>
      <c r="C13" s="13">
        <v>-0.03358779</v>
      </c>
      <c r="D13" s="13">
        <v>0.1369795</v>
      </c>
      <c r="E13" s="13">
        <v>0.1894658</v>
      </c>
      <c r="F13" s="25">
        <v>-0.07795204</v>
      </c>
      <c r="G13" s="35">
        <v>0.06238013</v>
      </c>
    </row>
    <row r="14" spans="1:7" ht="12">
      <c r="A14" s="20" t="s">
        <v>22</v>
      </c>
      <c r="B14" s="29">
        <v>-0.05800573</v>
      </c>
      <c r="C14" s="13">
        <v>-0.02491559</v>
      </c>
      <c r="D14" s="13">
        <v>0.01936852</v>
      </c>
      <c r="E14" s="13">
        <v>-0.01121691</v>
      </c>
      <c r="F14" s="25">
        <v>0.1141426</v>
      </c>
      <c r="G14" s="35">
        <v>0.002805851</v>
      </c>
    </row>
    <row r="15" spans="1:7" ht="12">
      <c r="A15" s="21" t="s">
        <v>23</v>
      </c>
      <c r="B15" s="31">
        <v>-0.2425104</v>
      </c>
      <c r="C15" s="15">
        <v>-0.06983257</v>
      </c>
      <c r="D15" s="15">
        <v>0.004107061</v>
      </c>
      <c r="E15" s="15">
        <v>0.01229423</v>
      </c>
      <c r="F15" s="27">
        <v>-0.3521233</v>
      </c>
      <c r="G15" s="37">
        <v>-0.09491683</v>
      </c>
    </row>
    <row r="16" spans="1:7" ht="12">
      <c r="A16" s="20" t="s">
        <v>24</v>
      </c>
      <c r="B16" s="29">
        <v>0.008345653</v>
      </c>
      <c r="C16" s="13">
        <v>0.008392488</v>
      </c>
      <c r="D16" s="13">
        <v>-0.001997475</v>
      </c>
      <c r="E16" s="13">
        <v>0.0416186</v>
      </c>
      <c r="F16" s="25">
        <v>0.02797384</v>
      </c>
      <c r="G16" s="35">
        <v>0.01649517</v>
      </c>
    </row>
    <row r="17" spans="1:7" ht="12">
      <c r="A17" s="20" t="s">
        <v>25</v>
      </c>
      <c r="B17" s="29">
        <v>-0.03200517</v>
      </c>
      <c r="C17" s="13">
        <v>-0.03487136</v>
      </c>
      <c r="D17" s="13">
        <v>-0.0612093</v>
      </c>
      <c r="E17" s="13">
        <v>-0.04941368</v>
      </c>
      <c r="F17" s="25">
        <v>-0.04183043</v>
      </c>
      <c r="G17" s="35">
        <v>-0.04522269</v>
      </c>
    </row>
    <row r="18" spans="1:7" ht="12">
      <c r="A18" s="20" t="s">
        <v>26</v>
      </c>
      <c r="B18" s="29">
        <v>0.02485468</v>
      </c>
      <c r="C18" s="13">
        <v>0.03579195</v>
      </c>
      <c r="D18" s="13">
        <v>-0.007687258</v>
      </c>
      <c r="E18" s="13">
        <v>0.001143088</v>
      </c>
      <c r="F18" s="25">
        <v>-0.04792227</v>
      </c>
      <c r="G18" s="35">
        <v>0.004239016</v>
      </c>
    </row>
    <row r="19" spans="1:7" ht="12">
      <c r="A19" s="21" t="s">
        <v>27</v>
      </c>
      <c r="B19" s="31">
        <v>-0.1905606</v>
      </c>
      <c r="C19" s="15">
        <v>-0.1754298</v>
      </c>
      <c r="D19" s="15">
        <v>-0.1710312</v>
      </c>
      <c r="E19" s="15">
        <v>-0.1802878</v>
      </c>
      <c r="F19" s="27">
        <v>-0.1304254</v>
      </c>
      <c r="G19" s="37">
        <v>-0.1717232</v>
      </c>
    </row>
    <row r="20" spans="1:7" ht="12.75" thickBot="1">
      <c r="A20" s="44" t="s">
        <v>28</v>
      </c>
      <c r="B20" s="45">
        <v>0.0003489346</v>
      </c>
      <c r="C20" s="46">
        <v>0.003353682</v>
      </c>
      <c r="D20" s="46">
        <v>-0.0007443604</v>
      </c>
      <c r="E20" s="46">
        <v>0.003475116</v>
      </c>
      <c r="F20" s="47">
        <v>0.00132749</v>
      </c>
      <c r="G20" s="48">
        <v>0.001692153</v>
      </c>
    </row>
    <row r="21" spans="1:7" ht="12.75" thickTop="1">
      <c r="A21" s="6" t="s">
        <v>29</v>
      </c>
      <c r="B21" s="39">
        <v>-65.27638</v>
      </c>
      <c r="C21" s="40">
        <v>38.09267</v>
      </c>
      <c r="D21" s="40">
        <v>21.95487</v>
      </c>
      <c r="E21" s="40">
        <v>13.73827</v>
      </c>
      <c r="F21" s="41">
        <v>-62.31052</v>
      </c>
      <c r="G21" s="43">
        <v>0.004616873</v>
      </c>
    </row>
    <row r="22" spans="1:7" ht="12">
      <c r="A22" s="20" t="s">
        <v>30</v>
      </c>
      <c r="B22" s="29">
        <v>-37.48165</v>
      </c>
      <c r="C22" s="13">
        <v>-21.82713</v>
      </c>
      <c r="D22" s="13">
        <v>-3.151362</v>
      </c>
      <c r="E22" s="13">
        <v>17.61265</v>
      </c>
      <c r="F22" s="25">
        <v>53.67337</v>
      </c>
      <c r="G22" s="36">
        <v>0</v>
      </c>
    </row>
    <row r="23" spans="1:7" ht="12">
      <c r="A23" s="20" t="s">
        <v>31</v>
      </c>
      <c r="B23" s="29">
        <v>0.6980692</v>
      </c>
      <c r="C23" s="13">
        <v>0.1590103</v>
      </c>
      <c r="D23" s="13">
        <v>1.001207</v>
      </c>
      <c r="E23" s="13">
        <v>2.001684</v>
      </c>
      <c r="F23" s="25">
        <v>9.799949</v>
      </c>
      <c r="G23" s="35">
        <v>2.169459</v>
      </c>
    </row>
    <row r="24" spans="1:7" ht="12">
      <c r="A24" s="20" t="s">
        <v>32</v>
      </c>
      <c r="B24" s="29">
        <v>0.924548</v>
      </c>
      <c r="C24" s="13">
        <v>3.566592</v>
      </c>
      <c r="D24" s="13">
        <v>3.212652</v>
      </c>
      <c r="E24" s="13">
        <v>3.76241</v>
      </c>
      <c r="F24" s="25">
        <v>0.2022529</v>
      </c>
      <c r="G24" s="35">
        <v>2.697603</v>
      </c>
    </row>
    <row r="25" spans="1:7" ht="12">
      <c r="A25" s="20" t="s">
        <v>33</v>
      </c>
      <c r="B25" s="29">
        <v>-0.3014347</v>
      </c>
      <c r="C25" s="13">
        <v>-0.09560185</v>
      </c>
      <c r="D25" s="13">
        <v>0.06042385</v>
      </c>
      <c r="E25" s="13">
        <v>0.5311111</v>
      </c>
      <c r="F25" s="25">
        <v>-1.930622</v>
      </c>
      <c r="G25" s="35">
        <v>-0.1818601</v>
      </c>
    </row>
    <row r="26" spans="1:7" ht="12">
      <c r="A26" s="21" t="s">
        <v>34</v>
      </c>
      <c r="B26" s="31">
        <v>0.5279952</v>
      </c>
      <c r="C26" s="15">
        <v>0.418947</v>
      </c>
      <c r="D26" s="15">
        <v>1.900038E-05</v>
      </c>
      <c r="E26" s="15">
        <v>-0.09604641</v>
      </c>
      <c r="F26" s="27">
        <v>2.133505</v>
      </c>
      <c r="G26" s="37">
        <v>0.4388389</v>
      </c>
    </row>
    <row r="27" spans="1:7" ht="12">
      <c r="A27" s="20" t="s">
        <v>35</v>
      </c>
      <c r="B27" s="29">
        <v>0.04963347</v>
      </c>
      <c r="C27" s="13">
        <v>0.1075223</v>
      </c>
      <c r="D27" s="13">
        <v>0.3292405</v>
      </c>
      <c r="E27" s="13">
        <v>0.03820677</v>
      </c>
      <c r="F27" s="25">
        <v>0.3679225</v>
      </c>
      <c r="G27" s="35">
        <v>0.1705613</v>
      </c>
    </row>
    <row r="28" spans="1:7" ht="12">
      <c r="A28" s="20" t="s">
        <v>36</v>
      </c>
      <c r="B28" s="29">
        <v>-0.02745785</v>
      </c>
      <c r="C28" s="13">
        <v>0.6493463</v>
      </c>
      <c r="D28" s="13">
        <v>0.4827396</v>
      </c>
      <c r="E28" s="13">
        <v>0.5574495</v>
      </c>
      <c r="F28" s="25">
        <v>0.03025153</v>
      </c>
      <c r="G28" s="35">
        <v>0.406673</v>
      </c>
    </row>
    <row r="29" spans="1:7" ht="12">
      <c r="A29" s="20" t="s">
        <v>37</v>
      </c>
      <c r="B29" s="29">
        <v>0.1007819</v>
      </c>
      <c r="C29" s="13">
        <v>-0.05606904</v>
      </c>
      <c r="D29" s="13">
        <v>-0.05845396</v>
      </c>
      <c r="E29" s="13">
        <v>0.008809709</v>
      </c>
      <c r="F29" s="25">
        <v>-0.02209078</v>
      </c>
      <c r="G29" s="35">
        <v>-0.01381485</v>
      </c>
    </row>
    <row r="30" spans="1:7" ht="12">
      <c r="A30" s="21" t="s">
        <v>38</v>
      </c>
      <c r="B30" s="31">
        <v>0.1589293</v>
      </c>
      <c r="C30" s="15">
        <v>0.05329674</v>
      </c>
      <c r="D30" s="15">
        <v>-0.02135266</v>
      </c>
      <c r="E30" s="15">
        <v>-0.05828002</v>
      </c>
      <c r="F30" s="27">
        <v>0.228461</v>
      </c>
      <c r="G30" s="37">
        <v>0.04713156</v>
      </c>
    </row>
    <row r="31" spans="1:7" ht="12">
      <c r="A31" s="20" t="s">
        <v>39</v>
      </c>
      <c r="B31" s="29">
        <v>0.01310501</v>
      </c>
      <c r="C31" s="13">
        <v>-0.01834652</v>
      </c>
      <c r="D31" s="13">
        <v>-0.02384163</v>
      </c>
      <c r="E31" s="13">
        <v>-0.0429191</v>
      </c>
      <c r="F31" s="25">
        <v>-0.009881831</v>
      </c>
      <c r="G31" s="35">
        <v>-0.01990438</v>
      </c>
    </row>
    <row r="32" spans="1:7" ht="12">
      <c r="A32" s="20" t="s">
        <v>40</v>
      </c>
      <c r="B32" s="29">
        <v>0.00076853</v>
      </c>
      <c r="C32" s="13">
        <v>0.08140711</v>
      </c>
      <c r="D32" s="13">
        <v>0.05694177</v>
      </c>
      <c r="E32" s="13">
        <v>0.04594384</v>
      </c>
      <c r="F32" s="25">
        <v>0.02682448</v>
      </c>
      <c r="G32" s="35">
        <v>0.04804217</v>
      </c>
    </row>
    <row r="33" spans="1:7" ht="12">
      <c r="A33" s="20" t="s">
        <v>41</v>
      </c>
      <c r="B33" s="29">
        <v>0.131316</v>
      </c>
      <c r="C33" s="13">
        <v>0.0912209</v>
      </c>
      <c r="D33" s="13">
        <v>0.1032265</v>
      </c>
      <c r="E33" s="13">
        <v>0.0921612</v>
      </c>
      <c r="F33" s="25">
        <v>0.06976024</v>
      </c>
      <c r="G33" s="35">
        <v>0.09726986</v>
      </c>
    </row>
    <row r="34" spans="1:7" ht="12">
      <c r="A34" s="21" t="s">
        <v>42</v>
      </c>
      <c r="B34" s="31">
        <v>0.003349147</v>
      </c>
      <c r="C34" s="15">
        <v>0.00516119</v>
      </c>
      <c r="D34" s="15">
        <v>-0.006709607</v>
      </c>
      <c r="E34" s="15">
        <v>-0.01302594</v>
      </c>
      <c r="F34" s="27">
        <v>-0.04080738</v>
      </c>
      <c r="G34" s="37">
        <v>-0.008471251</v>
      </c>
    </row>
    <row r="35" spans="1:7" ht="12.75" thickBot="1">
      <c r="A35" s="22" t="s">
        <v>43</v>
      </c>
      <c r="B35" s="32">
        <v>-0.0007403205</v>
      </c>
      <c r="C35" s="16">
        <v>-0.007316458</v>
      </c>
      <c r="D35" s="16">
        <v>-0.003568204</v>
      </c>
      <c r="E35" s="16">
        <v>0.002114154</v>
      </c>
      <c r="F35" s="28">
        <v>0.00263562</v>
      </c>
      <c r="G35" s="38">
        <v>-0.001866251</v>
      </c>
    </row>
    <row r="36" spans="1:7" ht="12">
      <c r="A36" s="4" t="s">
        <v>44</v>
      </c>
      <c r="B36" s="3">
        <v>21.8811</v>
      </c>
      <c r="C36" s="3">
        <v>21.8811</v>
      </c>
      <c r="D36" s="3">
        <v>21.89026</v>
      </c>
      <c r="E36" s="3">
        <v>21.89331</v>
      </c>
      <c r="F36" s="3">
        <v>21.90247</v>
      </c>
      <c r="G36" s="3"/>
    </row>
    <row r="37" spans="1:6" ht="12">
      <c r="A37" s="4" t="s">
        <v>45</v>
      </c>
      <c r="B37" s="2">
        <v>-0.2339681</v>
      </c>
      <c r="C37" s="2">
        <v>-0.1337687</v>
      </c>
      <c r="D37" s="2">
        <v>-0.09155274</v>
      </c>
      <c r="E37" s="2">
        <v>-0.06510417</v>
      </c>
      <c r="F37" s="2">
        <v>-0.04526774</v>
      </c>
    </row>
    <row r="38" spans="1:7" ht="12">
      <c r="A38" s="4" t="s">
        <v>53</v>
      </c>
      <c r="B38" s="2">
        <v>6.639285E-05</v>
      </c>
      <c r="C38" s="2">
        <v>0.0001582879</v>
      </c>
      <c r="D38" s="2">
        <v>-0.0001310025</v>
      </c>
      <c r="E38" s="2">
        <v>-3.967917E-05</v>
      </c>
      <c r="F38" s="2">
        <v>-4.944163E-05</v>
      </c>
      <c r="G38" s="2">
        <v>0.0002464608</v>
      </c>
    </row>
    <row r="39" spans="1:7" ht="12.75" thickBot="1">
      <c r="A39" s="4" t="s">
        <v>54</v>
      </c>
      <c r="B39" s="2">
        <v>0.0001112187</v>
      </c>
      <c r="C39" s="2">
        <v>-6.441204E-05</v>
      </c>
      <c r="D39" s="2">
        <v>-3.736457E-05</v>
      </c>
      <c r="E39" s="2">
        <v>-2.328518E-05</v>
      </c>
      <c r="F39" s="2">
        <v>0.0001061933</v>
      </c>
      <c r="G39" s="2">
        <v>0.001102612</v>
      </c>
    </row>
    <row r="40" spans="2:7" ht="12.75" thickBot="1">
      <c r="B40" s="7" t="s">
        <v>46</v>
      </c>
      <c r="C40" s="18">
        <v>-0.003763</v>
      </c>
      <c r="D40" s="17" t="s">
        <v>47</v>
      </c>
      <c r="E40" s="18">
        <v>3.116145</v>
      </c>
      <c r="F40" s="17" t="s">
        <v>48</v>
      </c>
      <c r="G40" s="8">
        <v>55.154954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0.003764</v>
      </c>
      <c r="D4">
        <v>0.003762</v>
      </c>
      <c r="E4">
        <v>0.003763</v>
      </c>
      <c r="F4">
        <v>0.002087</v>
      </c>
      <c r="G4">
        <v>0.011727</v>
      </c>
    </row>
    <row r="5" spans="1:7" ht="12.75">
      <c r="A5" t="s">
        <v>13</v>
      </c>
      <c r="B5">
        <v>-1.874074</v>
      </c>
      <c r="C5">
        <v>-1.091355</v>
      </c>
      <c r="D5">
        <v>-0.157568</v>
      </c>
      <c r="E5">
        <v>0.880632</v>
      </c>
      <c r="F5">
        <v>2.683643</v>
      </c>
      <c r="G5">
        <v>5.281095</v>
      </c>
    </row>
    <row r="6" spans="1:7" ht="12.75">
      <c r="A6" t="s">
        <v>14</v>
      </c>
      <c r="B6" s="50">
        <v>-39.29983</v>
      </c>
      <c r="C6" s="50">
        <v>-93.02781</v>
      </c>
      <c r="D6" s="50">
        <v>77.06722</v>
      </c>
      <c r="E6" s="50">
        <v>23.31657</v>
      </c>
      <c r="F6" s="50">
        <v>29.41859</v>
      </c>
      <c r="G6" s="50">
        <v>0.001608547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1.706324</v>
      </c>
      <c r="C8" s="50">
        <v>1.784273</v>
      </c>
      <c r="D8" s="50">
        <v>1.2075</v>
      </c>
      <c r="E8" s="50">
        <v>-2.319417</v>
      </c>
      <c r="F8" s="50">
        <v>-11.12006</v>
      </c>
      <c r="G8" s="50">
        <v>-1.075227</v>
      </c>
    </row>
    <row r="9" spans="1:7" ht="12.75">
      <c r="A9" t="s">
        <v>17</v>
      </c>
      <c r="B9" s="50">
        <v>-0.249779</v>
      </c>
      <c r="C9" s="50">
        <v>0.7833676</v>
      </c>
      <c r="D9" s="50">
        <v>0.7787892</v>
      </c>
      <c r="E9" s="50">
        <v>0.5861722</v>
      </c>
      <c r="F9" s="50">
        <v>-1.446009</v>
      </c>
      <c r="G9" s="50">
        <v>0.2879233</v>
      </c>
    </row>
    <row r="10" spans="1:7" ht="12.75">
      <c r="A10" t="s">
        <v>18</v>
      </c>
      <c r="B10" s="50">
        <v>0.2504362</v>
      </c>
      <c r="C10" s="50">
        <v>-0.5251124</v>
      </c>
      <c r="D10" s="50">
        <v>0.01402733</v>
      </c>
      <c r="E10" s="50">
        <v>0.7667293</v>
      </c>
      <c r="F10" s="50">
        <v>0.9887854</v>
      </c>
      <c r="G10" s="50">
        <v>0.2296379</v>
      </c>
    </row>
    <row r="11" spans="1:7" ht="12.75">
      <c r="A11" t="s">
        <v>19</v>
      </c>
      <c r="B11" s="50">
        <v>6.433689</v>
      </c>
      <c r="C11" s="50">
        <v>5.288115</v>
      </c>
      <c r="D11" s="50">
        <v>5.457692</v>
      </c>
      <c r="E11" s="50">
        <v>5.534324</v>
      </c>
      <c r="F11" s="50">
        <v>15.81222</v>
      </c>
      <c r="G11" s="50">
        <v>6.958092</v>
      </c>
    </row>
    <row r="12" spans="1:7" ht="12.75">
      <c r="A12" t="s">
        <v>20</v>
      </c>
      <c r="B12" s="50">
        <v>-0.01551351</v>
      </c>
      <c r="C12" s="50">
        <v>0.1621432</v>
      </c>
      <c r="D12" s="50">
        <v>0.5090958</v>
      </c>
      <c r="E12" s="50">
        <v>0.01099043</v>
      </c>
      <c r="F12" s="50">
        <v>-0.30708</v>
      </c>
      <c r="G12" s="50">
        <v>0.120939</v>
      </c>
    </row>
    <row r="13" spans="1:7" ht="12.75">
      <c r="A13" t="s">
        <v>21</v>
      </c>
      <c r="B13" s="50">
        <v>0.01604928</v>
      </c>
      <c r="C13" s="50">
        <v>-0.03358779</v>
      </c>
      <c r="D13" s="50">
        <v>0.1369795</v>
      </c>
      <c r="E13" s="50">
        <v>0.1894658</v>
      </c>
      <c r="F13" s="50">
        <v>-0.07795204</v>
      </c>
      <c r="G13" s="50">
        <v>0.06238013</v>
      </c>
    </row>
    <row r="14" spans="1:7" ht="12.75">
      <c r="A14" t="s">
        <v>22</v>
      </c>
      <c r="B14" s="50">
        <v>-0.05800573</v>
      </c>
      <c r="C14" s="50">
        <v>-0.02491559</v>
      </c>
      <c r="D14" s="50">
        <v>0.01936852</v>
      </c>
      <c r="E14" s="50">
        <v>-0.01121691</v>
      </c>
      <c r="F14" s="50">
        <v>0.1141426</v>
      </c>
      <c r="G14" s="50">
        <v>0.002805851</v>
      </c>
    </row>
    <row r="15" spans="1:7" ht="12.75">
      <c r="A15" t="s">
        <v>23</v>
      </c>
      <c r="B15" s="50">
        <v>-0.2425104</v>
      </c>
      <c r="C15" s="50">
        <v>-0.06983257</v>
      </c>
      <c r="D15" s="50">
        <v>0.004107061</v>
      </c>
      <c r="E15" s="50">
        <v>0.01229423</v>
      </c>
      <c r="F15" s="50">
        <v>-0.3521233</v>
      </c>
      <c r="G15" s="50">
        <v>-0.09491683</v>
      </c>
    </row>
    <row r="16" spans="1:7" ht="12.75">
      <c r="A16" t="s">
        <v>24</v>
      </c>
      <c r="B16" s="50">
        <v>0.008345653</v>
      </c>
      <c r="C16" s="50">
        <v>0.008392488</v>
      </c>
      <c r="D16" s="50">
        <v>-0.001997475</v>
      </c>
      <c r="E16" s="50">
        <v>0.0416186</v>
      </c>
      <c r="F16" s="50">
        <v>0.02797384</v>
      </c>
      <c r="G16" s="50">
        <v>0.01649517</v>
      </c>
    </row>
    <row r="17" spans="1:7" ht="12.75">
      <c r="A17" t="s">
        <v>25</v>
      </c>
      <c r="B17" s="50">
        <v>-0.03200517</v>
      </c>
      <c r="C17" s="50">
        <v>-0.03487136</v>
      </c>
      <c r="D17" s="50">
        <v>-0.0612093</v>
      </c>
      <c r="E17" s="50">
        <v>-0.04941368</v>
      </c>
      <c r="F17" s="50">
        <v>-0.04183043</v>
      </c>
      <c r="G17" s="50">
        <v>-0.04522269</v>
      </c>
    </row>
    <row r="18" spans="1:7" ht="12.75">
      <c r="A18" t="s">
        <v>26</v>
      </c>
      <c r="B18" s="50">
        <v>0.02485468</v>
      </c>
      <c r="C18" s="50">
        <v>0.03579195</v>
      </c>
      <c r="D18" s="50">
        <v>-0.007687258</v>
      </c>
      <c r="E18" s="50">
        <v>0.001143088</v>
      </c>
      <c r="F18" s="50">
        <v>-0.04792227</v>
      </c>
      <c r="G18" s="50">
        <v>0.004239016</v>
      </c>
    </row>
    <row r="19" spans="1:7" ht="12.75">
      <c r="A19" t="s">
        <v>27</v>
      </c>
      <c r="B19" s="50">
        <v>-0.1905606</v>
      </c>
      <c r="C19" s="50">
        <v>-0.1754298</v>
      </c>
      <c r="D19" s="50">
        <v>-0.1710312</v>
      </c>
      <c r="E19" s="50">
        <v>-0.1802878</v>
      </c>
      <c r="F19" s="50">
        <v>-0.1304254</v>
      </c>
      <c r="G19" s="50">
        <v>-0.1717232</v>
      </c>
    </row>
    <row r="20" spans="1:7" ht="12.75">
      <c r="A20" t="s">
        <v>28</v>
      </c>
      <c r="B20" s="50">
        <v>0.0003489346</v>
      </c>
      <c r="C20" s="50">
        <v>0.003353682</v>
      </c>
      <c r="D20" s="50">
        <v>-0.0007443604</v>
      </c>
      <c r="E20" s="50">
        <v>0.003475116</v>
      </c>
      <c r="F20" s="50">
        <v>0.00132749</v>
      </c>
      <c r="G20" s="50">
        <v>0.001692153</v>
      </c>
    </row>
    <row r="21" spans="1:7" ht="12.75">
      <c r="A21" t="s">
        <v>29</v>
      </c>
      <c r="B21" s="50">
        <v>-65.27638</v>
      </c>
      <c r="C21" s="50">
        <v>38.09267</v>
      </c>
      <c r="D21" s="50">
        <v>21.95487</v>
      </c>
      <c r="E21" s="50">
        <v>13.73827</v>
      </c>
      <c r="F21" s="50">
        <v>-62.31052</v>
      </c>
      <c r="G21" s="50">
        <v>0.004616873</v>
      </c>
    </row>
    <row r="22" spans="1:7" ht="12.75">
      <c r="A22" t="s">
        <v>30</v>
      </c>
      <c r="B22" s="50">
        <v>-37.48165</v>
      </c>
      <c r="C22" s="50">
        <v>-21.82713</v>
      </c>
      <c r="D22" s="50">
        <v>-3.151362</v>
      </c>
      <c r="E22" s="50">
        <v>17.61265</v>
      </c>
      <c r="F22" s="50">
        <v>53.67337</v>
      </c>
      <c r="G22" s="50">
        <v>0</v>
      </c>
    </row>
    <row r="23" spans="1:7" ht="12.75">
      <c r="A23" t="s">
        <v>31</v>
      </c>
      <c r="B23" s="50">
        <v>0.6980692</v>
      </c>
      <c r="C23" s="50">
        <v>0.1590103</v>
      </c>
      <c r="D23" s="50">
        <v>1.001207</v>
      </c>
      <c r="E23" s="50">
        <v>2.001684</v>
      </c>
      <c r="F23" s="50">
        <v>9.799949</v>
      </c>
      <c r="G23" s="50">
        <v>2.169459</v>
      </c>
    </row>
    <row r="24" spans="1:7" ht="12.75">
      <c r="A24" t="s">
        <v>32</v>
      </c>
      <c r="B24" s="50">
        <v>0.924548</v>
      </c>
      <c r="C24" s="50">
        <v>3.566592</v>
      </c>
      <c r="D24" s="50">
        <v>3.212652</v>
      </c>
      <c r="E24" s="50">
        <v>3.76241</v>
      </c>
      <c r="F24" s="50">
        <v>0.2022529</v>
      </c>
      <c r="G24" s="50">
        <v>2.697603</v>
      </c>
    </row>
    <row r="25" spans="1:7" ht="12.75">
      <c r="A25" t="s">
        <v>33</v>
      </c>
      <c r="B25" s="50">
        <v>-0.3014347</v>
      </c>
      <c r="C25" s="50">
        <v>-0.09560185</v>
      </c>
      <c r="D25" s="50">
        <v>0.06042385</v>
      </c>
      <c r="E25" s="50">
        <v>0.5311111</v>
      </c>
      <c r="F25" s="50">
        <v>-1.930622</v>
      </c>
      <c r="G25" s="50">
        <v>-0.1818601</v>
      </c>
    </row>
    <row r="26" spans="1:7" ht="12.75">
      <c r="A26" t="s">
        <v>34</v>
      </c>
      <c r="B26" s="50">
        <v>0.5279952</v>
      </c>
      <c r="C26" s="50">
        <v>0.418947</v>
      </c>
      <c r="D26" s="50">
        <v>1.900038E-05</v>
      </c>
      <c r="E26" s="50">
        <v>-0.09604641</v>
      </c>
      <c r="F26" s="50">
        <v>2.133505</v>
      </c>
      <c r="G26" s="50">
        <v>0.4388389</v>
      </c>
    </row>
    <row r="27" spans="1:7" ht="12.75">
      <c r="A27" t="s">
        <v>35</v>
      </c>
      <c r="B27" s="50">
        <v>0.04963347</v>
      </c>
      <c r="C27" s="50">
        <v>0.1075223</v>
      </c>
      <c r="D27" s="50">
        <v>0.3292405</v>
      </c>
      <c r="E27" s="50">
        <v>0.03820677</v>
      </c>
      <c r="F27" s="50">
        <v>0.3679225</v>
      </c>
      <c r="G27" s="50">
        <v>0.1705613</v>
      </c>
    </row>
    <row r="28" spans="1:7" ht="12.75">
      <c r="A28" t="s">
        <v>36</v>
      </c>
      <c r="B28" s="50">
        <v>-0.02745785</v>
      </c>
      <c r="C28" s="50">
        <v>0.6493463</v>
      </c>
      <c r="D28" s="50">
        <v>0.4827396</v>
      </c>
      <c r="E28" s="50">
        <v>0.5574495</v>
      </c>
      <c r="F28" s="50">
        <v>0.03025153</v>
      </c>
      <c r="G28" s="50">
        <v>0.406673</v>
      </c>
    </row>
    <row r="29" spans="1:7" ht="12.75">
      <c r="A29" t="s">
        <v>37</v>
      </c>
      <c r="B29" s="50">
        <v>0.1007819</v>
      </c>
      <c r="C29" s="50">
        <v>-0.05606904</v>
      </c>
      <c r="D29" s="50">
        <v>-0.05845396</v>
      </c>
      <c r="E29" s="50">
        <v>0.008809709</v>
      </c>
      <c r="F29" s="50">
        <v>-0.02209078</v>
      </c>
      <c r="G29" s="50">
        <v>-0.01381485</v>
      </c>
    </row>
    <row r="30" spans="1:7" ht="12.75">
      <c r="A30" t="s">
        <v>38</v>
      </c>
      <c r="B30" s="50">
        <v>0.1589293</v>
      </c>
      <c r="C30" s="50">
        <v>0.05329674</v>
      </c>
      <c r="D30" s="50">
        <v>-0.02135266</v>
      </c>
      <c r="E30" s="50">
        <v>-0.05828002</v>
      </c>
      <c r="F30" s="50">
        <v>0.228461</v>
      </c>
      <c r="G30" s="50">
        <v>0.04713156</v>
      </c>
    </row>
    <row r="31" spans="1:7" ht="12.75">
      <c r="A31" t="s">
        <v>39</v>
      </c>
      <c r="B31" s="50">
        <v>0.01310501</v>
      </c>
      <c r="C31" s="50">
        <v>-0.01834652</v>
      </c>
      <c r="D31" s="50">
        <v>-0.02384163</v>
      </c>
      <c r="E31" s="50">
        <v>-0.0429191</v>
      </c>
      <c r="F31" s="50">
        <v>-0.009881831</v>
      </c>
      <c r="G31" s="50">
        <v>-0.01990438</v>
      </c>
    </row>
    <row r="32" spans="1:7" ht="12.75">
      <c r="A32" t="s">
        <v>40</v>
      </c>
      <c r="B32" s="50">
        <v>0.00076853</v>
      </c>
      <c r="C32" s="50">
        <v>0.08140711</v>
      </c>
      <c r="D32" s="50">
        <v>0.05694177</v>
      </c>
      <c r="E32" s="50">
        <v>0.04594384</v>
      </c>
      <c r="F32" s="50">
        <v>0.02682448</v>
      </c>
      <c r="G32" s="50">
        <v>0.04804217</v>
      </c>
    </row>
    <row r="33" spans="1:7" ht="12.75">
      <c r="A33" t="s">
        <v>41</v>
      </c>
      <c r="B33" s="50">
        <v>0.131316</v>
      </c>
      <c r="C33" s="50">
        <v>0.0912209</v>
      </c>
      <c r="D33" s="50">
        <v>0.1032265</v>
      </c>
      <c r="E33" s="50">
        <v>0.0921612</v>
      </c>
      <c r="F33" s="50">
        <v>0.06976024</v>
      </c>
      <c r="G33" s="50">
        <v>0.09726986</v>
      </c>
    </row>
    <row r="34" spans="1:7" ht="12.75">
      <c r="A34" t="s">
        <v>42</v>
      </c>
      <c r="B34" s="50">
        <v>0.003349147</v>
      </c>
      <c r="C34" s="50">
        <v>0.00516119</v>
      </c>
      <c r="D34" s="50">
        <v>-0.006709607</v>
      </c>
      <c r="E34" s="50">
        <v>-0.01302594</v>
      </c>
      <c r="F34" s="50">
        <v>-0.04080738</v>
      </c>
      <c r="G34" s="50">
        <v>-0.008471251</v>
      </c>
    </row>
    <row r="35" spans="1:7" ht="12.75">
      <c r="A35" t="s">
        <v>43</v>
      </c>
      <c r="B35" s="50">
        <v>-0.0007403205</v>
      </c>
      <c r="C35" s="50">
        <v>-0.007316458</v>
      </c>
      <c r="D35" s="50">
        <v>-0.003568204</v>
      </c>
      <c r="E35" s="50">
        <v>0.002114154</v>
      </c>
      <c r="F35" s="50">
        <v>0.00263562</v>
      </c>
      <c r="G35" s="50">
        <v>-0.001866251</v>
      </c>
    </row>
    <row r="36" spans="1:6" ht="12.75">
      <c r="A36" t="s">
        <v>44</v>
      </c>
      <c r="B36" s="50">
        <v>21.8811</v>
      </c>
      <c r="C36" s="50">
        <v>21.8811</v>
      </c>
      <c r="D36" s="50">
        <v>21.89026</v>
      </c>
      <c r="E36" s="50">
        <v>21.89331</v>
      </c>
      <c r="F36" s="50">
        <v>21.90247</v>
      </c>
    </row>
    <row r="37" spans="1:6" ht="12.75">
      <c r="A37" t="s">
        <v>45</v>
      </c>
      <c r="B37" s="50">
        <v>-0.2339681</v>
      </c>
      <c r="C37" s="50">
        <v>-0.1337687</v>
      </c>
      <c r="D37" s="50">
        <v>-0.09155274</v>
      </c>
      <c r="E37" s="50">
        <v>-0.06510417</v>
      </c>
      <c r="F37" s="50">
        <v>-0.04526774</v>
      </c>
    </row>
    <row r="38" spans="1:7" ht="12.75">
      <c r="A38" t="s">
        <v>55</v>
      </c>
      <c r="B38" s="50">
        <v>6.639285E-05</v>
      </c>
      <c r="C38" s="50">
        <v>0.0001582879</v>
      </c>
      <c r="D38" s="50">
        <v>-0.0001310025</v>
      </c>
      <c r="E38" s="50">
        <v>-3.967917E-05</v>
      </c>
      <c r="F38" s="50">
        <v>-4.944163E-05</v>
      </c>
      <c r="G38" s="50">
        <v>0.0002464608</v>
      </c>
    </row>
    <row r="39" spans="1:7" ht="12.75">
      <c r="A39" t="s">
        <v>56</v>
      </c>
      <c r="B39" s="50">
        <v>0.0001112187</v>
      </c>
      <c r="C39" s="50">
        <v>-6.441204E-05</v>
      </c>
      <c r="D39" s="50">
        <v>-3.736457E-05</v>
      </c>
      <c r="E39" s="50">
        <v>-2.328518E-05</v>
      </c>
      <c r="F39" s="50">
        <v>0.0001061933</v>
      </c>
      <c r="G39" s="50">
        <v>0.001102612</v>
      </c>
    </row>
    <row r="40" spans="2:7" ht="12.75">
      <c r="B40" t="s">
        <v>46</v>
      </c>
      <c r="C40">
        <v>-0.003763</v>
      </c>
      <c r="D40" t="s">
        <v>47</v>
      </c>
      <c r="E40">
        <v>3.116145</v>
      </c>
      <c r="F40" t="s">
        <v>48</v>
      </c>
      <c r="G40">
        <v>55.154954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6.639284497129298E-05</v>
      </c>
      <c r="C50">
        <f>-0.017/(C7*C7+C22*C22)*(C21*C22+C6*C7)</f>
        <v>0.00015828787000144828</v>
      </c>
      <c r="D50">
        <f>-0.017/(D7*D7+D22*D22)*(D21*D22+D6*D7)</f>
        <v>-0.00013100249907371821</v>
      </c>
      <c r="E50">
        <f>-0.017/(E7*E7+E22*E22)*(E21*E22+E6*E7)</f>
        <v>-3.96791803610136E-05</v>
      </c>
      <c r="F50">
        <f>-0.017/(F7*F7+F22*F22)*(F21*F22+F6*F7)</f>
        <v>-4.9441628019302655E-05</v>
      </c>
      <c r="G50">
        <f>(B50*B$4+C50*C$4+D50*D$4+E50*E$4+F50*F$4)/SUM(B$4:F$4)</f>
        <v>3.7151005655696666E-08</v>
      </c>
    </row>
    <row r="51" spans="1:7" ht="12.75">
      <c r="A51" t="s">
        <v>59</v>
      </c>
      <c r="B51">
        <f>-0.017/(B7*B7+B22*B22)*(B21*B7-B6*B22)</f>
        <v>0.00011121869733777185</v>
      </c>
      <c r="C51">
        <f>-0.017/(C7*C7+C22*C22)*(C21*C7-C6*C22)</f>
        <v>-6.441204200840551E-05</v>
      </c>
      <c r="D51">
        <f>-0.017/(D7*D7+D22*D22)*(D21*D7-D6*D22)</f>
        <v>-3.7364562629748594E-05</v>
      </c>
      <c r="E51">
        <f>-0.017/(E7*E7+E22*E22)*(E21*E7-E6*E22)</f>
        <v>-2.3285173448401463E-05</v>
      </c>
      <c r="F51">
        <f>-0.017/(F7*F7+F22*F22)*(F21*F7-F6*F22)</f>
        <v>0.00010619325387940825</v>
      </c>
      <c r="G51">
        <f>(B51*B$4+C51*C$4+D51*D$4+E51*E$4+F51*F$4)/SUM(B$4:F$4)</f>
        <v>1.5708109662594666E-07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10000.004194042085</v>
      </c>
      <c r="C62">
        <f>C7+(2/0.017)*(C8*C50-C23*C51)</f>
        <v>10000.034431876564</v>
      </c>
      <c r="D62">
        <f>D7+(2/0.017)*(D8*D50-D23*D51)</f>
        <v>9999.985791075767</v>
      </c>
      <c r="E62">
        <f>E7+(2/0.017)*(E8*E50-E23*E51)</f>
        <v>10000.01631083819</v>
      </c>
      <c r="F62">
        <f>F7+(2/0.017)*(F8*F50-F23*F51)</f>
        <v>9999.942247693873</v>
      </c>
    </row>
    <row r="63" spans="1:6" ht="12.75">
      <c r="A63" t="s">
        <v>67</v>
      </c>
      <c r="B63">
        <f>B8+(3/0.017)*(B9*B50-B24*B51)</f>
        <v>1.6852515477746481</v>
      </c>
      <c r="C63">
        <f>C8+(3/0.017)*(C9*C50-C24*C51)</f>
        <v>1.84669577574641</v>
      </c>
      <c r="D63">
        <f>D8+(3/0.017)*(D9*D50-D24*D51)</f>
        <v>1.2106792950723468</v>
      </c>
      <c r="E63">
        <f>E8+(3/0.017)*(E9*E50-E24*E51)</f>
        <v>-2.3080611993551314</v>
      </c>
      <c r="F63">
        <f>F8+(3/0.017)*(F9*F50-F24*F51)</f>
        <v>-11.111233797847115</v>
      </c>
    </row>
    <row r="64" spans="1:6" ht="12.75">
      <c r="A64" t="s">
        <v>68</v>
      </c>
      <c r="B64">
        <f>B9+(4/0.017)*(B10*B50-B25*B51)</f>
        <v>-0.23797844788983488</v>
      </c>
      <c r="C64">
        <f>C9+(4/0.017)*(C10*C50-C25*C51)</f>
        <v>0.7623612861916166</v>
      </c>
      <c r="D64">
        <f>D9+(4/0.017)*(D10*D50-D25*D51)</f>
        <v>0.7788880459864291</v>
      </c>
      <c r="E64">
        <f>E9+(4/0.017)*(E10*E50-E25*E51)</f>
        <v>0.5819236879767289</v>
      </c>
      <c r="F64">
        <f>F9+(4/0.017)*(F10*F50-F25*F51)</f>
        <v>-1.4092720888815404</v>
      </c>
    </row>
    <row r="65" spans="1:6" ht="12.75">
      <c r="A65" t="s">
        <v>69</v>
      </c>
      <c r="B65">
        <f>B10+(5/0.017)*(B11*B50-B26*B51)</f>
        <v>0.3587973700076225</v>
      </c>
      <c r="C65">
        <f>C10+(5/0.017)*(C11*C50-C26*C51)</f>
        <v>-0.27098602016588114</v>
      </c>
      <c r="D65">
        <f>D10+(5/0.017)*(D11*D50-D26*D51)</f>
        <v>-0.19625813506875023</v>
      </c>
      <c r="E65">
        <f>E10+(5/0.017)*(E11*E50-E26*E51)</f>
        <v>0.7014840360328727</v>
      </c>
      <c r="F65">
        <f>F10+(5/0.017)*(F11*F50-F26*F51)</f>
        <v>0.6922131242595986</v>
      </c>
    </row>
    <row r="66" spans="1:6" ht="12.75">
      <c r="A66" t="s">
        <v>70</v>
      </c>
      <c r="B66">
        <f>B11+(6/0.017)*(B12*B50-B27*B51)</f>
        <v>6.431377180255714</v>
      </c>
      <c r="C66">
        <f>C11+(6/0.017)*(C12*C50-C27*C51)</f>
        <v>5.299617717412115</v>
      </c>
      <c r="D66">
        <f>D11+(6/0.017)*(D12*D50-D27*D51)</f>
        <v>5.43849521360514</v>
      </c>
      <c r="E66">
        <f>E11+(6/0.017)*(E12*E50-E27*E51)</f>
        <v>5.534484080004284</v>
      </c>
      <c r="F66">
        <f>F11+(6/0.017)*(F12*F50-F27*F51)</f>
        <v>15.803788816828842</v>
      </c>
    </row>
    <row r="67" spans="1:6" ht="12.75">
      <c r="A67" t="s">
        <v>71</v>
      </c>
      <c r="B67">
        <f>B12+(7/0.017)*(B13*B50-B28*B51)</f>
        <v>-0.013817293195678959</v>
      </c>
      <c r="C67">
        <f>C12+(7/0.017)*(C13*C50-C28*C51)</f>
        <v>0.17717639234794866</v>
      </c>
      <c r="D67">
        <f>D12+(7/0.017)*(D13*D50-D28*D51)</f>
        <v>0.5091339694337259</v>
      </c>
      <c r="E67">
        <f>E12+(7/0.017)*(E13*E50-E28*E51)</f>
        <v>0.013239678501203918</v>
      </c>
      <c r="F67">
        <f>F12+(7/0.017)*(F13*F50-F28*F51)</f>
        <v>-0.30681582520491374</v>
      </c>
    </row>
    <row r="68" spans="1:6" ht="12.75">
      <c r="A68" t="s">
        <v>72</v>
      </c>
      <c r="B68">
        <f>B13+(8/0.017)*(B14*B50-B29*B51)</f>
        <v>0.008962222554088344</v>
      </c>
      <c r="C68">
        <f>C13+(8/0.017)*(C14*C50-C29*C51)</f>
        <v>-0.03714325213213193</v>
      </c>
      <c r="D68">
        <f>D13+(8/0.017)*(D14*D50-D29*D51)</f>
        <v>0.13475765003635948</v>
      </c>
      <c r="E68">
        <f>E13+(8/0.017)*(E14*E50-E29*E51)</f>
        <v>0.18977178277509563</v>
      </c>
      <c r="F68">
        <f>F13+(8/0.017)*(F14*F50-F29*F51)</f>
        <v>-0.07950380666419854</v>
      </c>
    </row>
    <row r="69" spans="1:6" ht="12.75">
      <c r="A69" t="s">
        <v>73</v>
      </c>
      <c r="B69">
        <f>B14+(9/0.017)*(B15*B50-B30*B51)</f>
        <v>-0.07588759976196305</v>
      </c>
      <c r="C69">
        <f>C14+(9/0.017)*(C15*C50-C30*C51)</f>
        <v>-0.028950076597419043</v>
      </c>
      <c r="D69">
        <f>D14+(9/0.017)*(D15*D50-D30*D51)</f>
        <v>0.01866129573467239</v>
      </c>
      <c r="E69">
        <f>E14+(9/0.017)*(E15*E50-E30*E51)</f>
        <v>-0.012193614005565578</v>
      </c>
      <c r="F69">
        <f>F14+(9/0.017)*(F15*F50-F30*F51)</f>
        <v>0.11051535236287484</v>
      </c>
    </row>
    <row r="70" spans="1:6" ht="12.75">
      <c r="A70" t="s">
        <v>74</v>
      </c>
      <c r="B70">
        <f>B15+(10/0.017)*(B16*B50-B31*B51)</f>
        <v>-0.2430418297029325</v>
      </c>
      <c r="C70">
        <f>C15+(10/0.017)*(C16*C50-C31*C51)</f>
        <v>-0.06974628045142078</v>
      </c>
      <c r="D70">
        <f>D15+(10/0.017)*(D16*D50-D31*D51)</f>
        <v>0.0037369681408864607</v>
      </c>
      <c r="E70">
        <f>E15+(10/0.017)*(E16*E50-E31*E51)</f>
        <v>0.01073495316263402</v>
      </c>
      <c r="F70">
        <f>F15+(10/0.017)*(F16*F50-F31*F51)</f>
        <v>-0.35231958729610297</v>
      </c>
    </row>
    <row r="71" spans="1:6" ht="12.75">
      <c r="A71" t="s">
        <v>75</v>
      </c>
      <c r="B71">
        <f>B16+(11/0.017)*(B17*B50-B32*B51)</f>
        <v>0.00691540116758214</v>
      </c>
      <c r="C71">
        <f>C16+(11/0.017)*(C17*C50-C32*C51)</f>
        <v>0.008213825282184766</v>
      </c>
      <c r="D71">
        <f>D16+(11/0.017)*(D17*D50-D32*D51)</f>
        <v>0.0045676974457431446</v>
      </c>
      <c r="E71">
        <f>E16+(11/0.017)*(E17*E50-E32*E51)</f>
        <v>0.04357951474396336</v>
      </c>
      <c r="F71">
        <f>F16+(11/0.017)*(F17*F50-F32*F51)</f>
        <v>0.027468866070374593</v>
      </c>
    </row>
    <row r="72" spans="1:6" ht="12.75">
      <c r="A72" t="s">
        <v>76</v>
      </c>
      <c r="B72">
        <f>B17+(12/0.017)*(B18*B50-B33*B51)</f>
        <v>-0.04114960873662759</v>
      </c>
      <c r="C72">
        <f>C17+(12/0.017)*(C18*C50-C33*C51)</f>
        <v>-0.02672466166714619</v>
      </c>
      <c r="D72">
        <f>D17+(12/0.017)*(D18*D50-D33*D51)</f>
        <v>-0.057775843741182935</v>
      </c>
      <c r="E72">
        <f>E17+(12/0.017)*(E18*E50-E33*E51)</f>
        <v>-0.04793088042426426</v>
      </c>
      <c r="F72">
        <f>F17+(12/0.017)*(F18*F50-F33*F51)</f>
        <v>-0.04538716776223144</v>
      </c>
    </row>
    <row r="73" spans="1:6" ht="12.75">
      <c r="A73" t="s">
        <v>77</v>
      </c>
      <c r="B73">
        <f>B18+(13/0.017)*(B19*B50-B34*B51)</f>
        <v>0.014894884363552905</v>
      </c>
      <c r="C73">
        <f>C18+(13/0.017)*(C19*C50-C34*C51)</f>
        <v>0.01481150496082782</v>
      </c>
      <c r="D73">
        <f>D18+(13/0.017)*(D19*D50-D34*D51)</f>
        <v>0.009254657891285729</v>
      </c>
      <c r="E73">
        <f>E18+(13/0.017)*(E19*E50-E34*E51)</f>
        <v>0.006381599246541435</v>
      </c>
      <c r="F73">
        <f>F18+(13/0.017)*(F19*F50-F34*F51)</f>
        <v>-0.03967727803045241</v>
      </c>
    </row>
    <row r="74" spans="1:6" ht="12.75">
      <c r="A74" t="s">
        <v>78</v>
      </c>
      <c r="B74">
        <f>B19+(14/0.017)*(B20*B50-B35*B51)</f>
        <v>-0.19047371415329675</v>
      </c>
      <c r="C74">
        <f>C19+(14/0.017)*(C20*C50-C35*C51)</f>
        <v>-0.17538073479261715</v>
      </c>
      <c r="D74">
        <f>D19+(14/0.017)*(D20*D50-D35*D51)</f>
        <v>-0.17106069166641827</v>
      </c>
      <c r="E74">
        <f>E19+(14/0.017)*(E20*E50-E35*E51)</f>
        <v>-0.18036081519807878</v>
      </c>
      <c r="F74">
        <f>F19+(14/0.017)*(F20*F50-F35*F51)</f>
        <v>-0.1307099445075274</v>
      </c>
    </row>
    <row r="75" spans="1:6" ht="12.75">
      <c r="A75" t="s">
        <v>79</v>
      </c>
      <c r="B75" s="50">
        <f>B20</f>
        <v>0.0003489346</v>
      </c>
      <c r="C75" s="50">
        <f>C20</f>
        <v>0.003353682</v>
      </c>
      <c r="D75" s="50">
        <f>D20</f>
        <v>-0.0007443604</v>
      </c>
      <c r="E75" s="50">
        <f>E20</f>
        <v>0.003475116</v>
      </c>
      <c r="F75" s="50">
        <f>F20</f>
        <v>0.00132749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-37.453870949095176</v>
      </c>
      <c r="C82">
        <f>C22+(2/0.017)*(C8*C51+C23*C50)</f>
        <v>-21.837689913615904</v>
      </c>
      <c r="D82">
        <f>D22+(2/0.017)*(D8*D51+D23*D50)</f>
        <v>-3.1721006268782967</v>
      </c>
      <c r="E82">
        <f>E22+(2/0.017)*(E8*E51+E23*E50)</f>
        <v>17.60965974666852</v>
      </c>
      <c r="F82">
        <f>F22+(2/0.017)*(F8*F51+F23*F50)</f>
        <v>53.47744049555289</v>
      </c>
    </row>
    <row r="83" spans="1:6" ht="12.75">
      <c r="A83" t="s">
        <v>82</v>
      </c>
      <c r="B83">
        <f>B23+(3/0.017)*(B9*B51+B24*B50)</f>
        <v>0.7039991900641507</v>
      </c>
      <c r="C83">
        <f>C23+(3/0.017)*(C9*C51+C24*C50)</f>
        <v>0.24973205483852617</v>
      </c>
      <c r="D83">
        <f>D23+(3/0.017)*(D9*D51+D24*D50)</f>
        <v>0.9218014896777145</v>
      </c>
      <c r="E83">
        <f>E23+(3/0.017)*(E9*E51+E24*E50)</f>
        <v>1.9729301530006391</v>
      </c>
      <c r="F83">
        <f>F23+(3/0.017)*(F9*F51+F24*F50)</f>
        <v>9.771086156441788</v>
      </c>
    </row>
    <row r="84" spans="1:6" ht="12.75">
      <c r="A84" t="s">
        <v>83</v>
      </c>
      <c r="B84">
        <f>B24+(4/0.017)*(B10*B51+B25*B50)</f>
        <v>0.926392724852742</v>
      </c>
      <c r="C84">
        <f>C24+(4/0.017)*(C10*C51+C25*C50)</f>
        <v>3.570989870297232</v>
      </c>
      <c r="D84">
        <f>D24+(4/0.017)*(D10*D51+D25*D50)</f>
        <v>3.2106661646108305</v>
      </c>
      <c r="E84">
        <f>E24+(4/0.017)*(E10*E51+E25*E50)</f>
        <v>3.7532505934430334</v>
      </c>
      <c r="F84">
        <f>F24+(4/0.017)*(F10*F51+F25*F50)</f>
        <v>0.2494188844198434</v>
      </c>
    </row>
    <row r="85" spans="1:6" ht="12.75">
      <c r="A85" t="s">
        <v>84</v>
      </c>
      <c r="B85">
        <f>B25+(5/0.017)*(B11*B51+B26*B50)</f>
        <v>-0.08066951967190031</v>
      </c>
      <c r="C85">
        <f>C25+(5/0.017)*(C11*C51+C26*C50)</f>
        <v>-0.17627951389758312</v>
      </c>
      <c r="D85">
        <f>D25+(5/0.017)*(D11*D51+D26*D50)</f>
        <v>0.0004453901043702316</v>
      </c>
      <c r="E85">
        <f>E25+(5/0.017)*(E11*E51+E26*E50)</f>
        <v>0.49432973193110785</v>
      </c>
      <c r="F85">
        <f>F25+(5/0.017)*(F11*F51+F26*F50)</f>
        <v>-1.4677787258030193</v>
      </c>
    </row>
    <row r="86" spans="1:6" ht="12.75">
      <c r="A86" t="s">
        <v>85</v>
      </c>
      <c r="B86">
        <f>B26+(6/0.017)*(B12*B51+B27*B50)</f>
        <v>0.5285492876137979</v>
      </c>
      <c r="C86">
        <f>C26+(6/0.017)*(C12*C51+C27*C50)</f>
        <v>0.42126776514172215</v>
      </c>
      <c r="D86">
        <f>D26+(6/0.017)*(D12*D51+D27*D50)</f>
        <v>-0.021917518514090288</v>
      </c>
      <c r="E86">
        <f>E26+(6/0.017)*(E12*E51+E27*E50)</f>
        <v>-0.09667179613646974</v>
      </c>
      <c r="F86">
        <f>F26+(6/0.017)*(F12*F51+F27*F50)</f>
        <v>2.1155754076048634</v>
      </c>
    </row>
    <row r="87" spans="1:6" ht="12.75">
      <c r="A87" t="s">
        <v>86</v>
      </c>
      <c r="B87">
        <f>B27+(7/0.017)*(B13*B51+B28*B50)</f>
        <v>0.049617812744446994</v>
      </c>
      <c r="C87">
        <f>C27+(7/0.017)*(C13*C51+C28*C50)</f>
        <v>0.15073581211914097</v>
      </c>
      <c r="D87">
        <f>D27+(7/0.017)*(D13*D51+D28*D50)</f>
        <v>0.3010929757788164</v>
      </c>
      <c r="E87">
        <f>E27+(7/0.017)*(E13*E51+E28*E50)</f>
        <v>0.027282288654271826</v>
      </c>
      <c r="F87">
        <f>F27+(7/0.017)*(F13*F51+F28*F50)</f>
        <v>0.3638980494310654</v>
      </c>
    </row>
    <row r="88" spans="1:6" ht="12.75">
      <c r="A88" t="s">
        <v>87</v>
      </c>
      <c r="B88">
        <f>B28+(8/0.017)*(B14*B51+B29*B50)</f>
        <v>-0.027344967489936076</v>
      </c>
      <c r="C88">
        <f>C28+(8/0.017)*(C14*C51+C29*C50)</f>
        <v>0.6459250365247615</v>
      </c>
      <c r="D88">
        <f>D28+(8/0.017)*(D14*D51+D29*D50)</f>
        <v>0.4860026204998445</v>
      </c>
      <c r="E88">
        <f>E28+(8/0.017)*(E14*E51+E29*E50)</f>
        <v>0.5574079120765018</v>
      </c>
      <c r="F88">
        <f>F28+(8/0.017)*(F14*F51+F29*F50)</f>
        <v>0.036469590342433876</v>
      </c>
    </row>
    <row r="89" spans="1:6" ht="12.75">
      <c r="A89" t="s">
        <v>88</v>
      </c>
      <c r="B89">
        <f>B29+(9/0.017)*(B15*B51+B30*B50)</f>
        <v>0.09208899990452395</v>
      </c>
      <c r="C89">
        <f>C29+(9/0.017)*(C15*C51+C30*C50)</f>
        <v>-0.04922147688440334</v>
      </c>
      <c r="D89">
        <f>D29+(9/0.017)*(D15*D51+D30*D50)</f>
        <v>-0.05705430473204621</v>
      </c>
      <c r="E89">
        <f>E29+(9/0.017)*(E15*E51+E30*E50)</f>
        <v>0.009882419077854733</v>
      </c>
      <c r="F89">
        <f>F29+(9/0.017)*(F15*F51+F30*F50)</f>
        <v>-0.047867099114944495</v>
      </c>
    </row>
    <row r="90" spans="1:6" ht="12.75">
      <c r="A90" t="s">
        <v>89</v>
      </c>
      <c r="B90">
        <f>B30+(10/0.017)*(B16*B51+B31*B50)</f>
        <v>0.15998710679551195</v>
      </c>
      <c r="C90">
        <f>C30+(10/0.017)*(C16*C51+C31*C50)</f>
        <v>0.05127049949273529</v>
      </c>
      <c r="D90">
        <f>D30+(10/0.017)*(D16*D51+D31*D50)</f>
        <v>-0.019471514181335418</v>
      </c>
      <c r="E90">
        <f>E30+(10/0.017)*(E16*E51+E31*E50)</f>
        <v>-0.05784831506461604</v>
      </c>
      <c r="F90">
        <f>F30+(10/0.017)*(F16*F51+F31*F50)</f>
        <v>0.23049582759150208</v>
      </c>
    </row>
    <row r="91" spans="1:6" ht="12.75">
      <c r="A91" t="s">
        <v>90</v>
      </c>
      <c r="B91">
        <f>B31+(11/0.017)*(B17*B51+B32*B50)</f>
        <v>0.010834772785552376</v>
      </c>
      <c r="C91">
        <f>C31+(11/0.017)*(C17*C51+C32*C50)</f>
        <v>-0.008555294761710464</v>
      </c>
      <c r="D91">
        <f>D31+(11/0.017)*(D17*D51+D32*D50)</f>
        <v>-0.027188512937140343</v>
      </c>
      <c r="E91">
        <f>E31+(11/0.017)*(E17*E51+E32*E50)</f>
        <v>-0.04335418740279125</v>
      </c>
      <c r="F91">
        <f>F31+(11/0.017)*(F17*F51+F32*F50)</f>
        <v>-0.013614296281370966</v>
      </c>
    </row>
    <row r="92" spans="1:6" ht="12.75">
      <c r="A92" t="s">
        <v>91</v>
      </c>
      <c r="B92">
        <f>B32+(12/0.017)*(B18*B51+B33*B50)</f>
        <v>0.00887399915006881</v>
      </c>
      <c r="C92">
        <f>C32+(12/0.017)*(C18*C51+C33*C50)</f>
        <v>0.0899720954402252</v>
      </c>
      <c r="D92">
        <f>D32+(12/0.017)*(D18*D51+D33*D50)</f>
        <v>0.047598924044018026</v>
      </c>
      <c r="E92">
        <f>E32+(12/0.017)*(E18*E51+E33*E50)</f>
        <v>0.04334372384981113</v>
      </c>
      <c r="F92">
        <f>F32+(12/0.017)*(F18*F51+F33*F50)</f>
        <v>0.020797598855620124</v>
      </c>
    </row>
    <row r="93" spans="1:6" ht="12.75">
      <c r="A93" t="s">
        <v>92</v>
      </c>
      <c r="B93">
        <f>B33+(13/0.017)*(B19*B51+B34*B50)</f>
        <v>0.11527893824244041</v>
      </c>
      <c r="C93">
        <f>C33+(13/0.017)*(C19*C51+C34*C50)</f>
        <v>0.10048664649680507</v>
      </c>
      <c r="D93">
        <f>D33+(13/0.017)*(D19*D51+D34*D50)</f>
        <v>0.1087855150879392</v>
      </c>
      <c r="E93">
        <f>E33+(13/0.017)*(E19*E51+E34*E50)</f>
        <v>0.0957667051242007</v>
      </c>
      <c r="F93">
        <f>F33+(13/0.017)*(F19*F51+F34*F50)</f>
        <v>0.060711693761319206</v>
      </c>
    </row>
    <row r="94" spans="1:6" ht="12.75">
      <c r="A94" t="s">
        <v>93</v>
      </c>
      <c r="B94">
        <f>B34+(14/0.017)*(B20*B51+B35*B50)</f>
        <v>0.0033406284673385346</v>
      </c>
      <c r="C94">
        <f>C34+(14/0.017)*(C20*C51+C35*C50)</f>
        <v>0.004029558422294915</v>
      </c>
      <c r="D94">
        <f>D34+(14/0.017)*(D20*D51+D35*D50)</f>
        <v>-0.006301748836008448</v>
      </c>
      <c r="E94">
        <f>E34+(14/0.017)*(E20*E51+E35*E50)</f>
        <v>-0.013161663063156696</v>
      </c>
      <c r="F94">
        <f>F34+(14/0.017)*(F20*F51+F35*F50)</f>
        <v>-0.04079860023851</v>
      </c>
    </row>
    <row r="95" spans="1:6" ht="12.75">
      <c r="A95" t="s">
        <v>94</v>
      </c>
      <c r="B95" s="50">
        <f>B35</f>
        <v>-0.0007403205</v>
      </c>
      <c r="C95" s="50">
        <f>C35</f>
        <v>-0.007316458</v>
      </c>
      <c r="D95" s="50">
        <f>D35</f>
        <v>-0.003568204</v>
      </c>
      <c r="E95" s="50">
        <f>E35</f>
        <v>0.002114154</v>
      </c>
      <c r="F95" s="50">
        <f>F35</f>
        <v>0.00263562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1.685250840973353</v>
      </c>
      <c r="C103">
        <f>C63*10000/C62</f>
        <v>1.8466894172482033</v>
      </c>
      <c r="D103">
        <f>D63*10000/D62</f>
        <v>1.2106810153198284</v>
      </c>
      <c r="E103">
        <f>E63*10000/E62</f>
        <v>-2.3080574347199967</v>
      </c>
      <c r="F103">
        <f>F63*10000/F62</f>
        <v>-11.111297968155288</v>
      </c>
      <c r="G103">
        <f>AVERAGE(C103:E103)</f>
        <v>0.24977099928267835</v>
      </c>
      <c r="H103">
        <f>STDEV(C103:E103)</f>
        <v>2.2378541943512102</v>
      </c>
      <c r="I103">
        <f>(B103*B4+C103*C4+D103*D4+E103*E4+F103*F4)/SUM(B4:F4)</f>
        <v>-1.058938791890724</v>
      </c>
      <c r="K103">
        <f>(LN(H103)+LN(H123))/2-LN(K114*K115^3)</f>
        <v>-3.5462750545288753</v>
      </c>
    </row>
    <row r="104" spans="1:11" ht="12.75">
      <c r="A104" t="s">
        <v>68</v>
      </c>
      <c r="B104">
        <f>B64*10000/B62</f>
        <v>-0.23797834808071416</v>
      </c>
      <c r="C104">
        <f>C64*10000/C62</f>
        <v>0.7623586612476844</v>
      </c>
      <c r="D104">
        <f>D64*10000/D62</f>
        <v>0.7788891527041247</v>
      </c>
      <c r="E104">
        <f>E64*10000/E62</f>
        <v>0.5819227388119658</v>
      </c>
      <c r="F104">
        <f>F64*10000/F62</f>
        <v>-1.409280227799854</v>
      </c>
      <c r="G104">
        <f>AVERAGE(C104:E104)</f>
        <v>0.707723517587925</v>
      </c>
      <c r="H104">
        <f>STDEV(C104:E104)</f>
        <v>0.10925974209390334</v>
      </c>
      <c r="I104">
        <f>(B104*B4+C104*C4+D104*D4+E104*E4+F104*F4)/SUM(B4:F4)</f>
        <v>0.2884336752017548</v>
      </c>
      <c r="K104">
        <f>(LN(H104)+LN(H124))/2-LN(K114*K115^4)</f>
        <v>-5.037724851458613</v>
      </c>
    </row>
    <row r="105" spans="1:11" ht="12.75">
      <c r="A105" t="s">
        <v>69</v>
      </c>
      <c r="B105">
        <f>B65*10000/B62</f>
        <v>0.35879721952655863</v>
      </c>
      <c r="C105">
        <f>C65*10000/C62</f>
        <v>-0.27098508711337416</v>
      </c>
      <c r="D105">
        <f>D65*10000/D62</f>
        <v>-0.1962584139308436</v>
      </c>
      <c r="E105">
        <f>E65*10000/E62</f>
        <v>0.7014828918554785</v>
      </c>
      <c r="F105">
        <f>F65*10000/F62</f>
        <v>0.692217121973112</v>
      </c>
      <c r="G105">
        <f>AVERAGE(C105:E105)</f>
        <v>0.07807979693708693</v>
      </c>
      <c r="H105">
        <f>STDEV(C105:E105)</f>
        <v>0.5411742630489776</v>
      </c>
      <c r="I105">
        <f>(B105*B4+C105*C4+D105*D4+E105*E4+F105*F4)/SUM(B4:F4)</f>
        <v>0.20063092331374469</v>
      </c>
      <c r="K105">
        <f>(LN(H105)+LN(H125))/2-LN(K114*K115^5)</f>
        <v>-3.5313133165521826</v>
      </c>
    </row>
    <row r="106" spans="1:11" ht="12.75">
      <c r="A106" t="s">
        <v>70</v>
      </c>
      <c r="B106">
        <f>B66*10000/B62</f>
        <v>6.431374482910189</v>
      </c>
      <c r="C106">
        <f>C66*10000/C62</f>
        <v>5.299599469896636</v>
      </c>
      <c r="D106">
        <f>D66*10000/D62</f>
        <v>5.4385029411327634</v>
      </c>
      <c r="E106">
        <f>E66*10000/E62</f>
        <v>5.534475052811579</v>
      </c>
      <c r="F106">
        <f>F66*10000/F62</f>
        <v>15.803880087880927</v>
      </c>
      <c r="G106">
        <f>AVERAGE(C106:E106)</f>
        <v>5.424192487946993</v>
      </c>
      <c r="H106">
        <f>STDEV(C106:E106)</f>
        <v>0.1180899092437323</v>
      </c>
      <c r="I106">
        <f>(B106*B4+C106*C4+D106*D4+E106*E4+F106*F4)/SUM(B4:F4)</f>
        <v>6.95514520318666</v>
      </c>
      <c r="K106">
        <f>(LN(H106)+LN(H126))/2-LN(K114*K115^6)</f>
        <v>-3.809323774806087</v>
      </c>
    </row>
    <row r="107" spans="1:11" ht="12.75">
      <c r="A107" t="s">
        <v>71</v>
      </c>
      <c r="B107">
        <f>B67*10000/B62</f>
        <v>-0.013817287400650474</v>
      </c>
      <c r="C107">
        <f>C67*10000/C62</f>
        <v>0.17717578229848202</v>
      </c>
      <c r="D107">
        <f>D67*10000/D62</f>
        <v>0.5091346928593534</v>
      </c>
      <c r="E107">
        <f>E67*10000/E62</f>
        <v>0.01323965690621377</v>
      </c>
      <c r="F107">
        <f>F67*10000/F62</f>
        <v>-0.30681759714729334</v>
      </c>
      <c r="G107">
        <f>AVERAGE(C107:E107)</f>
        <v>0.23318337735468309</v>
      </c>
      <c r="H107">
        <f>STDEV(C107:E107)</f>
        <v>0.25264720401921326</v>
      </c>
      <c r="I107">
        <f>(B107*B4+C107*C4+D107*D4+E107*E4+F107*F4)/SUM(B4:F4)</f>
        <v>0.12537609362327715</v>
      </c>
      <c r="K107">
        <f>(LN(H107)+LN(H127))/2-LN(K114*K115^7)</f>
        <v>-3.194608243246356</v>
      </c>
    </row>
    <row r="108" spans="1:9" ht="12.75">
      <c r="A108" t="s">
        <v>72</v>
      </c>
      <c r="B108">
        <f>B68*10000/B62</f>
        <v>0.008962218795296063</v>
      </c>
      <c r="C108">
        <f>C68*10000/C62</f>
        <v>-0.03714312424138502</v>
      </c>
      <c r="D108">
        <f>D68*10000/D62</f>
        <v>0.13475784151275547</v>
      </c>
      <c r="E108">
        <f>E68*10000/E62</f>
        <v>0.18977147324191632</v>
      </c>
      <c r="F108">
        <f>F68*10000/F62</f>
        <v>-0.07950426581966835</v>
      </c>
      <c r="G108">
        <f>AVERAGE(C108:E108)</f>
        <v>0.09579539683776224</v>
      </c>
      <c r="H108">
        <f>STDEV(C108:E108)</f>
        <v>0.11836854611357318</v>
      </c>
      <c r="I108">
        <f>(B108*B4+C108*C4+D108*D4+E108*E4+F108*F4)/SUM(B4:F4)</f>
        <v>0.059832481157911406</v>
      </c>
    </row>
    <row r="109" spans="1:9" ht="12.75">
      <c r="A109" t="s">
        <v>73</v>
      </c>
      <c r="B109">
        <f>B69*10000/B62</f>
        <v>-0.07588756793439769</v>
      </c>
      <c r="C109">
        <f>C69*10000/C62</f>
        <v>-0.028949976917215868</v>
      </c>
      <c r="D109">
        <f>D69*10000/D62</f>
        <v>0.018661322250403786</v>
      </c>
      <c r="E109">
        <f>E69*10000/E62</f>
        <v>-0.01219359411679152</v>
      </c>
      <c r="F109">
        <f>F69*10000/F62</f>
        <v>0.11051599061820706</v>
      </c>
      <c r="G109">
        <f>AVERAGE(C109:E109)</f>
        <v>-0.007494082927867868</v>
      </c>
      <c r="H109">
        <f>STDEV(C109:E109)</f>
        <v>0.02415104565372396</v>
      </c>
      <c r="I109">
        <f>(B109*B4+C109*C4+D109*D4+E109*E4+F109*F4)/SUM(B4:F4)</f>
        <v>-0.0016360703556528103</v>
      </c>
    </row>
    <row r="110" spans="1:11" ht="12.75">
      <c r="A110" t="s">
        <v>74</v>
      </c>
      <c r="B110">
        <f>B70*10000/B62</f>
        <v>-0.24304172777020902</v>
      </c>
      <c r="C110">
        <f>C70*10000/C62</f>
        <v>-0.06974604030271574</v>
      </c>
      <c r="D110">
        <f>D70*10000/D62</f>
        <v>0.003736973450723723</v>
      </c>
      <c r="E110">
        <f>E70*10000/E62</f>
        <v>0.010734935653054178</v>
      </c>
      <c r="F110">
        <f>F70*10000/F62</f>
        <v>-0.35232162203472006</v>
      </c>
      <c r="G110">
        <f>AVERAGE(C110:E110)</f>
        <v>-0.01842471039964594</v>
      </c>
      <c r="H110">
        <f>STDEV(C110:E110)</f>
        <v>0.044583091481088494</v>
      </c>
      <c r="I110">
        <f>(B110*B4+C110*C4+D110*D4+E110*E4+F110*F4)/SUM(B4:F4)</f>
        <v>-0.09547116521009527</v>
      </c>
      <c r="K110">
        <f>EXP(AVERAGE(K103:K107))</f>
        <v>0.021843561957350377</v>
      </c>
    </row>
    <row r="111" spans="1:9" ht="12.75">
      <c r="A111" t="s">
        <v>75</v>
      </c>
      <c r="B111">
        <f>B71*10000/B62</f>
        <v>0.006915398267235003</v>
      </c>
      <c r="C111">
        <f>C71*10000/C62</f>
        <v>0.008213797000540321</v>
      </c>
      <c r="D111">
        <f>D71*10000/D62</f>
        <v>0.00456770393595906</v>
      </c>
      <c r="E111">
        <f>E71*10000/E62</f>
        <v>0.04357944366223797</v>
      </c>
      <c r="F111">
        <f>F71*10000/F62</f>
        <v>0.027469024710327004</v>
      </c>
      <c r="G111">
        <f>AVERAGE(C111:E111)</f>
        <v>0.018786981532912448</v>
      </c>
      <c r="H111">
        <f>STDEV(C111:E111)</f>
        <v>0.021548158447636006</v>
      </c>
      <c r="I111">
        <f>(B111*B4+C111*C4+D111*D4+E111*E4+F111*F4)/SUM(B4:F4)</f>
        <v>0.018229420647872613</v>
      </c>
    </row>
    <row r="112" spans="1:9" ht="12.75">
      <c r="A112" t="s">
        <v>76</v>
      </c>
      <c r="B112">
        <f>B72*10000/B62</f>
        <v>-0.04114959147831575</v>
      </c>
      <c r="C112">
        <f>C72*10000/C62</f>
        <v>-0.026724569649437847</v>
      </c>
      <c r="D112">
        <f>D72*10000/D62</f>
        <v>-0.057775925834558206</v>
      </c>
      <c r="E112">
        <f>E72*10000/E62</f>
        <v>-0.04793080224510828</v>
      </c>
      <c r="F112">
        <f>F72*10000/F62</f>
        <v>-0.04538742988510595</v>
      </c>
      <c r="G112">
        <f>AVERAGE(C112:E112)</f>
        <v>-0.04414376590970145</v>
      </c>
      <c r="H112">
        <f>STDEV(C112:E112)</f>
        <v>0.015868299007394334</v>
      </c>
      <c r="I112">
        <f>(B112*B4+C112*C4+D112*D4+E112*E4+F112*F4)/SUM(B4:F4)</f>
        <v>-0.04387482985874033</v>
      </c>
    </row>
    <row r="113" spans="1:9" ht="12.75">
      <c r="A113" t="s">
        <v>77</v>
      </c>
      <c r="B113">
        <f>B73*10000/B62</f>
        <v>0.014894878116578338</v>
      </c>
      <c r="C113">
        <f>C73*10000/C62</f>
        <v>0.014811453962212362</v>
      </c>
      <c r="D113">
        <f>D73*10000/D62</f>
        <v>0.00925467104117769</v>
      </c>
      <c r="E113">
        <f>E73*10000/E62</f>
        <v>0.006381588837635142</v>
      </c>
      <c r="F113">
        <f>F73*10000/F62</f>
        <v>-0.03967750717720649</v>
      </c>
      <c r="G113">
        <f>AVERAGE(C113:E113)</f>
        <v>0.010149237947008399</v>
      </c>
      <c r="H113">
        <f>STDEV(C113:E113)</f>
        <v>0.004285538935349494</v>
      </c>
      <c r="I113">
        <f>(B113*B4+C113*C4+D113*D4+E113*E4+F113*F4)/SUM(B4:F4)</f>
        <v>0.0041856280558580615</v>
      </c>
    </row>
    <row r="114" spans="1:11" ht="12.75">
      <c r="A114" t="s">
        <v>78</v>
      </c>
      <c r="B114">
        <f>B74*10000/B62</f>
        <v>-0.19047363426785294</v>
      </c>
      <c r="C114">
        <f>C74*10000/C62</f>
        <v>-0.17538013092591517</v>
      </c>
      <c r="D114">
        <f>D74*10000/D62</f>
        <v>-0.17106093472560435</v>
      </c>
      <c r="E114">
        <f>E74*10000/E62</f>
        <v>-0.18036052101495137</v>
      </c>
      <c r="F114">
        <f>F74*10000/F62</f>
        <v>-0.13071069939195992</v>
      </c>
      <c r="G114">
        <f>AVERAGE(C114:E114)</f>
        <v>-0.17560052888882363</v>
      </c>
      <c r="H114">
        <f>STDEV(C114:E114)</f>
        <v>0.004653709029879967</v>
      </c>
      <c r="I114">
        <f>(B114*B4+C114*C4+D114*D4+E114*E4+F114*F4)/SUM(B4:F4)</f>
        <v>-0.17176010785526422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0.0003489344536554216</v>
      </c>
      <c r="C115">
        <f>C75*10000/C62</f>
        <v>0.0033536704526832936</v>
      </c>
      <c r="D115">
        <f>D75*10000/D62</f>
        <v>-0.0007443614576575554</v>
      </c>
      <c r="E115">
        <f>E75*10000/E62</f>
        <v>0.0034751103318037685</v>
      </c>
      <c r="F115">
        <f>F75*10000/F62</f>
        <v>0.0013274976666051623</v>
      </c>
      <c r="G115">
        <f>AVERAGE(C115:E115)</f>
        <v>0.0020281397756098355</v>
      </c>
      <c r="H115">
        <f>STDEV(C115:E115)</f>
        <v>0.002401824145813365</v>
      </c>
      <c r="I115">
        <f>(B115*B4+C115*C4+D115*D4+E115*E4+F115*F4)/SUM(B4:F4)</f>
        <v>0.00169208904448997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-37.45385524079066</v>
      </c>
      <c r="C122">
        <f>C82*10000/C62</f>
        <v>-21.837614722610446</v>
      </c>
      <c r="D122">
        <f>D82*10000/D62</f>
        <v>-3.1721051340984476</v>
      </c>
      <c r="E122">
        <f>E82*10000/E62</f>
        <v>17.6096310238843</v>
      </c>
      <c r="F122">
        <f>F82*10000/F62</f>
        <v>53.47774934188799</v>
      </c>
      <c r="G122">
        <f>AVERAGE(C122:E122)</f>
        <v>-2.466696277608198</v>
      </c>
      <c r="H122">
        <f>STDEV(C122:E122)</f>
        <v>19.733081373348618</v>
      </c>
      <c r="I122">
        <f>(B122*B4+C122*C4+D122*D4+E122*E4+F122*F4)/SUM(B4:F4)</f>
        <v>-0.060133248731527075</v>
      </c>
    </row>
    <row r="123" spans="1:9" ht="12.75">
      <c r="A123" t="s">
        <v>82</v>
      </c>
      <c r="B123">
        <f>B83*10000/B62</f>
        <v>0.7039988948040514</v>
      </c>
      <c r="C123">
        <f>C83*10000/C62</f>
        <v>0.24973119496715823</v>
      </c>
      <c r="D123">
        <f>D83*10000/D62</f>
        <v>0.9218027994603278</v>
      </c>
      <c r="E123">
        <f>E83*10000/E62</f>
        <v>1.9729269349914396</v>
      </c>
      <c r="F123">
        <f>F83*10000/F62</f>
        <v>9.771142587043578</v>
      </c>
      <c r="G123">
        <f>AVERAGE(C123:E123)</f>
        <v>1.0481536431396419</v>
      </c>
      <c r="H123">
        <f>STDEV(C123:E123)</f>
        <v>0.8685184461963451</v>
      </c>
      <c r="I123">
        <f>(B123*B4+C123*C4+D123*D4+E123*E4+F123*F4)/SUM(B4:F4)</f>
        <v>2.1625663801311523</v>
      </c>
    </row>
    <row r="124" spans="1:9" ht="12.75">
      <c r="A124" t="s">
        <v>83</v>
      </c>
      <c r="B124">
        <f>B84*10000/B62</f>
        <v>0.9263923363198974</v>
      </c>
      <c r="C124">
        <f>C84*10000/C62</f>
        <v>3.5709775747513257</v>
      </c>
      <c r="D124">
        <f>D84*10000/D62</f>
        <v>3.21067072662854</v>
      </c>
      <c r="E124">
        <f>E84*10000/E62</f>
        <v>3.753244471586707</v>
      </c>
      <c r="F124">
        <f>F84*10000/F62</f>
        <v>0.24942032487973906</v>
      </c>
      <c r="G124">
        <f>AVERAGE(C124:E124)</f>
        <v>3.5116309243221906</v>
      </c>
      <c r="H124">
        <f>STDEV(C124:E124)</f>
        <v>0.27611245148915753</v>
      </c>
      <c r="I124">
        <f>(B124*B4+C124*C4+D124*D4+E124*E4+F124*F4)/SUM(B4:F4)</f>
        <v>2.702454121760226</v>
      </c>
    </row>
    <row r="125" spans="1:9" ht="12.75">
      <c r="A125" t="s">
        <v>84</v>
      </c>
      <c r="B125">
        <f>B85*10000/B62</f>
        <v>-0.08066948583877845</v>
      </c>
      <c r="C125">
        <f>C85*10000/C62</f>
        <v>-0.17627890693622666</v>
      </c>
      <c r="D125">
        <f>D85*10000/D62</f>
        <v>0.00044539073722255545</v>
      </c>
      <c r="E125">
        <f>E85*10000/E62</f>
        <v>0.494328925639196</v>
      </c>
      <c r="F125">
        <f>F85*10000/F62</f>
        <v>-1.4677872026126046</v>
      </c>
      <c r="G125">
        <f>AVERAGE(C125:E125)</f>
        <v>0.10616513648006397</v>
      </c>
      <c r="H125">
        <f>STDEV(C125:E125)</f>
        <v>0.3475790769851154</v>
      </c>
      <c r="I125">
        <f>(B125*B4+C125*C4+D125*D4+E125*E4+F125*F4)/SUM(B4:F4)</f>
        <v>-0.13092946843436817</v>
      </c>
    </row>
    <row r="126" spans="1:9" ht="12.75">
      <c r="A126" t="s">
        <v>85</v>
      </c>
      <c r="B126">
        <f>B86*10000/B62</f>
        <v>0.5285490659380954</v>
      </c>
      <c r="C126">
        <f>C86*10000/C62</f>
        <v>0.42126631464274755</v>
      </c>
      <c r="D126">
        <f>D86*10000/D62</f>
        <v>-0.021917549656570532</v>
      </c>
      <c r="E126">
        <f>E86*10000/E62</f>
        <v>-0.0966716384569245</v>
      </c>
      <c r="F126">
        <f>F86*10000/F62</f>
        <v>2.115587625611283</v>
      </c>
      <c r="G126">
        <f>AVERAGE(C126:E126)</f>
        <v>0.10089237550975083</v>
      </c>
      <c r="H126">
        <f>STDEV(C126:E126)</f>
        <v>0.2799582810077023</v>
      </c>
      <c r="I126">
        <f>(B126*B4+C126*C4+D126*D4+E126*E4+F126*F4)/SUM(B4:F4)</f>
        <v>0.43164916695853794</v>
      </c>
    </row>
    <row r="127" spans="1:9" ht="12.75">
      <c r="A127" t="s">
        <v>86</v>
      </c>
      <c r="B127">
        <f>B87*10000/B62</f>
        <v>0.04961779193453624</v>
      </c>
      <c r="C127">
        <f>C87*10000/C62</f>
        <v>0.15073529310924036</v>
      </c>
      <c r="D127">
        <f>D87*10000/D62</f>
        <v>0.30109340360015224</v>
      </c>
      <c r="E127">
        <f>E87*10000/E62</f>
        <v>0.027282244154644843</v>
      </c>
      <c r="F127">
        <f>F87*10000/F62</f>
        <v>0.36390015103835766</v>
      </c>
      <c r="G127">
        <f>AVERAGE(C127:E127)</f>
        <v>0.15970364695467917</v>
      </c>
      <c r="H127">
        <f>STDEV(C127:E127)</f>
        <v>0.13712571344297908</v>
      </c>
      <c r="I127">
        <f>(B127*B4+C127*C4+D127*D4+E127*E4+F127*F4)/SUM(B4:F4)</f>
        <v>0.1710295808110201</v>
      </c>
    </row>
    <row r="128" spans="1:9" ht="12.75">
      <c r="A128" t="s">
        <v>87</v>
      </c>
      <c r="B128">
        <f>B88*10000/B62</f>
        <v>-0.027344956021346435</v>
      </c>
      <c r="C128">
        <f>C88*10000/C62</f>
        <v>0.6459228124913066</v>
      </c>
      <c r="D128">
        <f>D88*10000/D62</f>
        <v>0.48600331105826683</v>
      </c>
      <c r="E128">
        <f>E88*10000/E62</f>
        <v>0.5574070028989587</v>
      </c>
      <c r="F128">
        <f>F88*10000/F62</f>
        <v>0.036469800963944844</v>
      </c>
      <c r="G128">
        <f>AVERAGE(C128:E128)</f>
        <v>0.5631110421495107</v>
      </c>
      <c r="H128">
        <f>STDEV(C128:E128)</f>
        <v>0.08011219496728911</v>
      </c>
      <c r="I128">
        <f>(B128*B4+C128*C4+D128*D4+E128*E4+F128*F4)/SUM(B4:F4)</f>
        <v>0.4074570571960574</v>
      </c>
    </row>
    <row r="129" spans="1:9" ht="12.75">
      <c r="A129" t="s">
        <v>88</v>
      </c>
      <c r="B129">
        <f>B89*10000/B62</f>
        <v>0.09208896128202602</v>
      </c>
      <c r="C129">
        <f>C89*10000/C62</f>
        <v>-0.04922130740620525</v>
      </c>
      <c r="D129">
        <f>D89*10000/D62</f>
        <v>-0.057054385800190704</v>
      </c>
      <c r="E129">
        <f>E89*10000/E62</f>
        <v>0.009882402958827174</v>
      </c>
      <c r="F129">
        <f>F89*10000/F62</f>
        <v>-0.04786737556007718</v>
      </c>
      <c r="G129">
        <f>AVERAGE(C129:E129)</f>
        <v>-0.0321310967491896</v>
      </c>
      <c r="H129">
        <f>STDEV(C129:E129)</f>
        <v>0.03659494360657253</v>
      </c>
      <c r="I129">
        <f>(B129*B4+C129*C4+D129*D4+E129*E4+F129*F4)/SUM(B4:F4)</f>
        <v>-0.01626950114845735</v>
      </c>
    </row>
    <row r="130" spans="1:9" ht="12.75">
      <c r="A130" t="s">
        <v>89</v>
      </c>
      <c r="B130">
        <f>B90*10000/B62</f>
        <v>0.1599870396962742</v>
      </c>
      <c r="C130">
        <f>C90*10000/C62</f>
        <v>0.05127032295939214</v>
      </c>
      <c r="D130">
        <f>D90*10000/D62</f>
        <v>-0.019471541848301698</v>
      </c>
      <c r="E130">
        <f>E90*10000/E62</f>
        <v>-0.05784822070931929</v>
      </c>
      <c r="F130">
        <f>F90*10000/F62</f>
        <v>0.23049715876574953</v>
      </c>
      <c r="G130">
        <f>AVERAGE(C130:E130)</f>
        <v>-0.00868314653274295</v>
      </c>
      <c r="H130">
        <f>STDEV(C130:E130)</f>
        <v>0.055353466451602634</v>
      </c>
      <c r="I130">
        <f>(B130*B4+C130*C4+D130*D4+E130*E4+F130*F4)/SUM(B4:F4)</f>
        <v>0.04763221639406969</v>
      </c>
    </row>
    <row r="131" spans="1:9" ht="12.75">
      <c r="A131" t="s">
        <v>90</v>
      </c>
      <c r="B131">
        <f>B91*10000/B62</f>
        <v>0.010834768241404977</v>
      </c>
      <c r="C131">
        <f>C91*10000/C62</f>
        <v>-0.00855526530432657</v>
      </c>
      <c r="D131">
        <f>D91*10000/D62</f>
        <v>-0.027188551569147266</v>
      </c>
      <c r="E131">
        <f>E91*10000/E62</f>
        <v>-0.04335411668859303</v>
      </c>
      <c r="F131">
        <f>F91*10000/F62</f>
        <v>-0.013614374907525706</v>
      </c>
      <c r="G131">
        <f>AVERAGE(C131:E131)</f>
        <v>-0.026365977854022286</v>
      </c>
      <c r="H131">
        <f>STDEV(C131:E131)</f>
        <v>0.017414002556956194</v>
      </c>
      <c r="I131">
        <f>(B131*B4+C131*C4+D131*D4+E131*E4+F131*F4)/SUM(B4:F4)</f>
        <v>-0.01928392147764803</v>
      </c>
    </row>
    <row r="132" spans="1:9" ht="12.75">
      <c r="A132" t="s">
        <v>91</v>
      </c>
      <c r="B132">
        <f>B92*10000/B62</f>
        <v>0.008873995428277782</v>
      </c>
      <c r="C132">
        <f>C92*10000/C62</f>
        <v>0.08997178565048343</v>
      </c>
      <c r="D132">
        <f>D92*10000/D62</f>
        <v>0.047598991677064655</v>
      </c>
      <c r="E132">
        <f>E92*10000/E62</f>
        <v>0.043343653152679816</v>
      </c>
      <c r="F132">
        <f>F92*10000/F62</f>
        <v>0.02079771896724338</v>
      </c>
      <c r="G132">
        <f>AVERAGE(C132:E132)</f>
        <v>0.06030481016007597</v>
      </c>
      <c r="H132">
        <f>STDEV(C132:E132)</f>
        <v>0.025780303577549395</v>
      </c>
      <c r="I132">
        <f>(B132*B4+C132*C4+D132*D4+E132*E4+F132*F4)/SUM(B4:F4)</f>
        <v>0.04759815296022536</v>
      </c>
    </row>
    <row r="133" spans="1:9" ht="12.75">
      <c r="A133" t="s">
        <v>92</v>
      </c>
      <c r="B133">
        <f>B93*10000/B62</f>
        <v>0.11527888989398882</v>
      </c>
      <c r="C133">
        <f>C93*10000/C62</f>
        <v>0.10048630050361554</v>
      </c>
      <c r="D133">
        <f>D93*10000/D62</f>
        <v>0.10878566966067298</v>
      </c>
      <c r="E133">
        <f>E93*10000/E62</f>
        <v>0.09576654892093237</v>
      </c>
      <c r="F133">
        <f>F93*10000/F62</f>
        <v>0.06071204438737651</v>
      </c>
      <c r="G133">
        <f>AVERAGE(C133:E133)</f>
        <v>0.10167950636174028</v>
      </c>
      <c r="H133">
        <f>STDEV(C133:E133)</f>
        <v>0.006591068302929925</v>
      </c>
      <c r="I133">
        <f>(B133*B4+C133*C4+D133*D4+E133*E4+F133*F4)/SUM(B4:F4)</f>
        <v>0.09817760789379629</v>
      </c>
    </row>
    <row r="134" spans="1:9" ht="12.75">
      <c r="A134" t="s">
        <v>93</v>
      </c>
      <c r="B134">
        <f>B94*10000/B62</f>
        <v>0.0033406270662654836</v>
      </c>
      <c r="C134">
        <f>C94*10000/C62</f>
        <v>0.004029544547816868</v>
      </c>
      <c r="D134">
        <f>D94*10000/D62</f>
        <v>-0.006301757790128345</v>
      </c>
      <c r="E134">
        <f>E94*10000/E62</f>
        <v>-0.013161641595416058</v>
      </c>
      <c r="F134">
        <f>F94*10000/F62</f>
        <v>-0.04079883586119583</v>
      </c>
      <c r="G134">
        <f>AVERAGE(C134:E134)</f>
        <v>-0.005144618279242512</v>
      </c>
      <c r="H134">
        <f>STDEV(C134:E134)</f>
        <v>0.008653811249302862</v>
      </c>
      <c r="I134">
        <f>(B134*B4+C134*C4+D134*D4+E134*E4+F134*F4)/SUM(B4:F4)</f>
        <v>-0.00867565882826119</v>
      </c>
    </row>
    <row r="135" spans="1:9" ht="12.75">
      <c r="A135" t="s">
        <v>94</v>
      </c>
      <c r="B135">
        <f>B95*10000/B62</f>
        <v>-0.0007403201895065969</v>
      </c>
      <c r="C135">
        <f>C95*10000/C62</f>
        <v>-0.007316432808148867</v>
      </c>
      <c r="D135">
        <f>D95*10000/D62</f>
        <v>-0.0035682090700412325</v>
      </c>
      <c r="E135">
        <f>E95*10000/E62</f>
        <v>0.0021141505516432445</v>
      </c>
      <c r="F135">
        <f>F95*10000/F62</f>
        <v>0.002635635221401215</v>
      </c>
      <c r="G135">
        <f>AVERAGE(C135:E135)</f>
        <v>-0.0029234971088489513</v>
      </c>
      <c r="H135">
        <f>STDEV(C135:E135)</f>
        <v>0.004748232909322716</v>
      </c>
      <c r="I135">
        <f>(B135*B4+C135*C4+D135*D4+E135*E4+F135*F4)/SUM(B4:F4)</f>
        <v>-0.0018661124465654544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2005-04-28T09:20:36Z</cp:lastPrinted>
  <dcterms:created xsi:type="dcterms:W3CDTF">2005-04-28T09:20:36Z</dcterms:created>
  <dcterms:modified xsi:type="dcterms:W3CDTF">2005-04-28T16:50:16Z</dcterms:modified>
  <cp:category/>
  <cp:version/>
  <cp:contentType/>
  <cp:contentStatus/>
</cp:coreProperties>
</file>