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37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<sst xmlns="http://schemas.openxmlformats.org/spreadsheetml/2006/main" count="206" uniqueCount="99">
  <si>
    <t xml:space="preserve"> Tue 03/05/2005       14:39:52</t>
  </si>
  <si>
    <t>LISSNER</t>
  </si>
  <si>
    <t>HCMQAP570</t>
  </si>
  <si>
    <t>Aperture2</t>
  </si>
  <si>
    <t>taupe_quadrupole#6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</si>
  <si>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</si>
  <si>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</si>
  <si>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</si>
  <si>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</si>
  <si>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</si>
  <si>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</si>
  <si>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</si>
  <si>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</si>
  <si>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</si>
  <si>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</si>
  <si>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</si>
  <si>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</si>
  <si>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</si>
  <si>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</si>
  <si>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b6*!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</si>
  <si>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</si>
  <si>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</si>
  <si>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</si>
  <si>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</si>
  <si>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</si>
  <si>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</si>
  <si>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</si>
  <si>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</si>
  <si>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</si>
  <si>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</si>
  <si>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</si>
  <si>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</si>
  <si>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</si>
  <si>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</si>
  <si>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</si>
  <si>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</si>
  <si>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</si>
  <si>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</si>
  <si>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</si>
  <si>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</si>
  <si>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</si>
  <si>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</si>
  <si>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</si>
  <si>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</si>
  <si>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</si>
  <si>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</si>
  <si>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</si>
  <si>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</si>
  <si>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</si>
  <si>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55.500070*</t>
  </si>
  <si>
    <t>Number of measurement</t>
  </si>
  <si>
    <t>Mean real current (A)</t>
  </si>
  <si>
    <t xml:space="preserve">* = Integral error  ! = Central error           Conclusion : CONTACT CEA           </t>
  </si>
  <si>
    <t>Duration : 31mn</t>
  </si>
  <si>
    <t>Dx moy(m)</t>
  </si>
  <si>
    <t>Dy moy(m)</t>
  </si>
  <si>
    <t>Dx moy (mm)</t>
  </si>
  <si>
    <t>Dy moy (mm)</t>
  </si>
  <si>
    <t>* = Integral error  ! = Central error           Conclusion : CONTACT CEA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</si>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</sst>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172" fontId="1" fillId="0" borderId="14" xfId="0" applyNumberFormat="1" applyFont="1" applyBorder="1" applyAlignment="1">
      <alignment horizontal="left"/>
    </xf>
    <xf numFmtId="1" fontId="1" fillId="0" borderId="14" xfId="0" applyNumberFormat="1" applyFont="1" applyBorder="1" applyAlignment="1">
      <alignment horizontal="left"/>
    </xf>
    <xf numFmtId="172" fontId="2" fillId="0" borderId="14" xfId="0" applyNumberFormat="1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72" fontId="1" fillId="0" borderId="5" xfId="0" applyNumberFormat="1" applyFont="1" applyBorder="1" applyAlignment="1">
      <alignment horizontal="left"/>
    </xf>
    <xf numFmtId="1" fontId="1" fillId="0" borderId="5" xfId="0" applyNumberFormat="1" applyFont="1" applyBorder="1" applyAlignment="1">
      <alignment horizontal="left"/>
    </xf>
    <xf numFmtId="172" fontId="2" fillId="0" borderId="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172" fontId="1" fillId="0" borderId="18" xfId="0" applyNumberFormat="1" applyFont="1" applyBorder="1" applyAlignment="1">
      <alignment horizontal="left"/>
    </xf>
    <xf numFmtId="1" fontId="1" fillId="0" borderId="18" xfId="0" applyNumberFormat="1" applyFont="1" applyBorder="1" applyAlignment="1">
      <alignment horizontal="left"/>
    </xf>
    <xf numFmtId="172" fontId="2" fillId="0" borderId="18" xfId="0" applyNumberFormat="1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" fontId="1" fillId="0" borderId="23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172" fontId="1" fillId="0" borderId="25" xfId="0" applyNumberFormat="1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3" fillId="0" borderId="18" xfId="0" applyNumberFormat="1" applyFont="1" applyBorder="1" applyAlignment="1">
      <alignment horizontal="left"/>
    </xf>
    <xf numFmtId="172" fontId="2" fillId="2" borderId="5" xfId="0" applyNumberFormat="1" applyFont="1" applyFill="1" applyBorder="1" applyAlignment="1">
      <alignment horizontal="left"/>
    </xf>
    <xf numFmtId="172" fontId="2" fillId="2" borderId="6" xfId="0" applyNumberFormat="1" applyFont="1" applyFill="1" applyBorder="1" applyAlignment="1">
      <alignment horizontal="left"/>
    </xf>
    <xf numFmtId="172" fontId="2" fillId="2" borderId="14" xfId="0" applyNumberFormat="1" applyFont="1" applyFill="1" applyBorder="1" applyAlignment="1">
      <alignment horizontal="left"/>
    </xf>
    <xf numFmtId="173" fontId="3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b6*!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66930334"/>
        <c:axId val="65502095"/>
      </c:lineChart>
      <c:catAx>
        <c:axId val="6693033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5502095"/>
        <c:crosses val="autoZero"/>
        <c:auto val="1"/>
        <c:lblOffset val="100"/>
        <c:noMultiLvlLbl val="0"/>
      </c:catAx>
      <c:valAx>
        <c:axId val="655020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6930334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8" t="s">
        <v>5</v>
      </c>
      <c r="B3" s="8" t="s">
        <v>6</v>
      </c>
      <c r="C3" s="9" t="s">
        <v>7</v>
      </c>
      <c r="D3" s="9" t="s">
        <v>8</v>
      </c>
      <c r="E3" s="9" t="s">
        <v>9</v>
      </c>
      <c r="F3" s="22" t="s">
        <v>10</v>
      </c>
      <c r="G3" s="32" t="s">
        <v>11</v>
      </c>
    </row>
    <row r="4" spans="1:7" ht="12">
      <c r="A4" s="19" t="s">
        <v>12</v>
      </c>
      <c r="B4" s="10">
        <v>-0.002277</v>
      </c>
      <c r="C4" s="11">
        <v>-0.003788</v>
      </c>
      <c r="D4" s="11">
        <v>-0.003787</v>
      </c>
      <c r="E4" s="11">
        <v>-0.003788</v>
      </c>
      <c r="F4" s="23">
        <v>-0.002096</v>
      </c>
      <c r="G4" s="33">
        <v>-0.0118</v>
      </c>
    </row>
    <row r="5" spans="1:7" ht="12.75" thickBot="1">
      <c r="A5" s="43" t="s">
        <v>13</v>
      </c>
      <c r="B5" s="44">
        <v>2.557521</v>
      </c>
      <c r="C5" s="45">
        <v>1.258588</v>
      </c>
      <c r="D5" s="45">
        <v>1.41223</v>
      </c>
      <c r="E5" s="45">
        <v>-2.11479</v>
      </c>
      <c r="F5" s="46">
        <v>-3.792711</v>
      </c>
      <c r="G5" s="47">
        <v>7.718548</v>
      </c>
    </row>
    <row r="6" spans="1:7" ht="12.75" thickTop="1">
      <c r="A6" s="6" t="s">
        <v>14</v>
      </c>
      <c r="B6" s="38">
        <v>104.7636</v>
      </c>
      <c r="C6" s="39">
        <v>-32.82225</v>
      </c>
      <c r="D6" s="39">
        <v>39.82805</v>
      </c>
      <c r="E6" s="39">
        <v>-15.54085</v>
      </c>
      <c r="F6" s="40">
        <v>-98.33333</v>
      </c>
      <c r="G6" s="41">
        <v>0.001289932</v>
      </c>
    </row>
    <row r="7" spans="1:7" ht="12">
      <c r="A7" s="19" t="s">
        <v>15</v>
      </c>
      <c r="B7" s="29">
        <v>10000</v>
      </c>
      <c r="C7" s="13">
        <v>10000</v>
      </c>
      <c r="D7" s="13">
        <v>10000</v>
      </c>
      <c r="E7" s="13">
        <v>10000</v>
      </c>
      <c r="F7" s="25">
        <v>10000</v>
      </c>
      <c r="G7" s="35">
        <v>10000</v>
      </c>
    </row>
    <row r="8" spans="1:7" ht="12">
      <c r="A8" s="19" t="s">
        <v>16</v>
      </c>
      <c r="B8" s="28">
        <v>-1.803927</v>
      </c>
      <c r="C8" s="12">
        <v>-0.8688442</v>
      </c>
      <c r="D8" s="12">
        <v>0.09180713</v>
      </c>
      <c r="E8" s="12">
        <v>-1.492137</v>
      </c>
      <c r="F8" s="24">
        <v>-0.3565202</v>
      </c>
      <c r="G8" s="34">
        <v>-0.8547032</v>
      </c>
    </row>
    <row r="9" spans="1:7" ht="12">
      <c r="A9" s="19" t="s">
        <v>17</v>
      </c>
      <c r="B9" s="28">
        <v>0.1804659</v>
      </c>
      <c r="C9" s="12">
        <v>-0.5765625</v>
      </c>
      <c r="D9" s="12">
        <v>0.5638884</v>
      </c>
      <c r="E9" s="12">
        <v>0.3189146</v>
      </c>
      <c r="F9" s="24">
        <v>-1.135855</v>
      </c>
      <c r="G9" s="34">
        <v>-0.0515139</v>
      </c>
    </row>
    <row r="10" spans="1:7" ht="12">
      <c r="A10" s="19" t="s">
        <v>18</v>
      </c>
      <c r="B10" s="28">
        <v>0.3932844</v>
      </c>
      <c r="C10" s="12">
        <v>-0.1766438</v>
      </c>
      <c r="D10" s="12">
        <v>-0.4672408</v>
      </c>
      <c r="E10" s="12">
        <v>0.8459354</v>
      </c>
      <c r="F10" s="24">
        <v>-1.793035</v>
      </c>
      <c r="G10" s="34">
        <v>-0.1333168</v>
      </c>
    </row>
    <row r="11" spans="1:7" ht="12">
      <c r="A11" s="20" t="s">
        <v>19</v>
      </c>
      <c r="B11" s="49">
        <v>-1.160283</v>
      </c>
      <c r="C11" s="50">
        <v>-4.337777</v>
      </c>
      <c r="D11" s="50">
        <v>-3.999907</v>
      </c>
      <c r="E11" s="50">
        <v>-4.385892</v>
      </c>
      <c r="F11" s="51">
        <v>9.436028</v>
      </c>
      <c r="G11" s="48">
        <v>-1.973471</v>
      </c>
    </row>
    <row r="12" spans="1:7" ht="12">
      <c r="A12" s="19" t="s">
        <v>20</v>
      </c>
      <c r="B12" s="28">
        <v>-0.2143316</v>
      </c>
      <c r="C12" s="12">
        <v>-0.05274424</v>
      </c>
      <c r="D12" s="12">
        <v>-0.03409887</v>
      </c>
      <c r="E12" s="12">
        <v>0.01910454</v>
      </c>
      <c r="F12" s="24">
        <v>-0.1763697</v>
      </c>
      <c r="G12" s="34">
        <v>-0.070808</v>
      </c>
    </row>
    <row r="13" spans="1:7" ht="12">
      <c r="A13" s="19" t="s">
        <v>21</v>
      </c>
      <c r="B13" s="28">
        <v>-0.09409528</v>
      </c>
      <c r="C13" s="12">
        <v>0.1018963</v>
      </c>
      <c r="D13" s="12">
        <v>0.1901341</v>
      </c>
      <c r="E13" s="12">
        <v>0.01652553</v>
      </c>
      <c r="F13" s="24">
        <v>-0.245789</v>
      </c>
      <c r="G13" s="34">
        <v>0.02791578</v>
      </c>
    </row>
    <row r="14" spans="1:7" ht="12">
      <c r="A14" s="19" t="s">
        <v>22</v>
      </c>
      <c r="B14" s="28">
        <v>-0.1023735</v>
      </c>
      <c r="C14" s="12">
        <v>-0.08175131</v>
      </c>
      <c r="D14" s="12">
        <v>-0.0508011</v>
      </c>
      <c r="E14" s="12">
        <v>0.06331707</v>
      </c>
      <c r="F14" s="24">
        <v>0.1032309</v>
      </c>
      <c r="G14" s="34">
        <v>-0.01772405</v>
      </c>
    </row>
    <row r="15" spans="1:7" ht="12">
      <c r="A15" s="20" t="s">
        <v>23</v>
      </c>
      <c r="B15" s="30">
        <v>0.08357983</v>
      </c>
      <c r="C15" s="14">
        <v>0.5321459</v>
      </c>
      <c r="D15" s="14">
        <v>0.6045224</v>
      </c>
      <c r="E15" s="14">
        <v>0.6017612</v>
      </c>
      <c r="F15" s="26">
        <v>-0.029088</v>
      </c>
      <c r="G15" s="36">
        <v>0.4266611</v>
      </c>
    </row>
    <row r="16" spans="1:7" ht="12">
      <c r="A16" s="19" t="s">
        <v>24</v>
      </c>
      <c r="B16" s="28">
        <v>-0.02402622</v>
      </c>
      <c r="C16" s="12">
        <v>0.02636225</v>
      </c>
      <c r="D16" s="12">
        <v>-0.001882063</v>
      </c>
      <c r="E16" s="12">
        <v>-0.02133845</v>
      </c>
      <c r="F16" s="24">
        <v>-0.02635823</v>
      </c>
      <c r="G16" s="34">
        <v>-0.006230428</v>
      </c>
    </row>
    <row r="17" spans="1:7" ht="12">
      <c r="A17" s="19" t="s">
        <v>25</v>
      </c>
      <c r="B17" s="28">
        <v>-0.03640718</v>
      </c>
      <c r="C17" s="12">
        <v>-0.05071065</v>
      </c>
      <c r="D17" s="12">
        <v>-0.06088957</v>
      </c>
      <c r="E17" s="12">
        <v>-0.05387418</v>
      </c>
      <c r="F17" s="24">
        <v>-0.06237564</v>
      </c>
      <c r="G17" s="34">
        <v>-0.05340632</v>
      </c>
    </row>
    <row r="18" spans="1:7" ht="12">
      <c r="A18" s="19" t="s">
        <v>26</v>
      </c>
      <c r="B18" s="28">
        <v>-0.01039355</v>
      </c>
      <c r="C18" s="12">
        <v>0.02366483</v>
      </c>
      <c r="D18" s="12">
        <v>0.01735725</v>
      </c>
      <c r="E18" s="12">
        <v>0.02793559</v>
      </c>
      <c r="F18" s="24">
        <v>-0.003325193</v>
      </c>
      <c r="G18" s="34">
        <v>0.01464945</v>
      </c>
    </row>
    <row r="19" spans="1:7" ht="12">
      <c r="A19" s="20" t="s">
        <v>27</v>
      </c>
      <c r="B19" s="30">
        <v>-0.2674947</v>
      </c>
      <c r="C19" s="14">
        <v>-0.2463619</v>
      </c>
      <c r="D19" s="14">
        <v>-0.2667687</v>
      </c>
      <c r="E19" s="14">
        <v>-0.2589217</v>
      </c>
      <c r="F19" s="26">
        <v>-0.1889166</v>
      </c>
      <c r="G19" s="36">
        <v>-0.2497014</v>
      </c>
    </row>
    <row r="20" spans="1:7" ht="12.75" thickBot="1">
      <c r="A20" s="43" t="s">
        <v>28</v>
      </c>
      <c r="B20" s="44">
        <v>-0.006499581</v>
      </c>
      <c r="C20" s="45">
        <v>0.003449734</v>
      </c>
      <c r="D20" s="45">
        <v>-8.444323E-05</v>
      </c>
      <c r="E20" s="45">
        <v>-0.00402678</v>
      </c>
      <c r="F20" s="46">
        <v>-0.003581842</v>
      </c>
      <c r="G20" s="47">
        <v>-0.001576624</v>
      </c>
    </row>
    <row r="21" spans="1:7" ht="12.75" thickTop="1">
      <c r="A21" s="6" t="s">
        <v>29</v>
      </c>
      <c r="B21" s="38">
        <v>-117.4493</v>
      </c>
      <c r="C21" s="39">
        <v>119.1662</v>
      </c>
      <c r="D21" s="39">
        <v>36.71821</v>
      </c>
      <c r="E21" s="39">
        <v>-58.38578</v>
      </c>
      <c r="F21" s="40">
        <v>-48.59831</v>
      </c>
      <c r="G21" s="42">
        <v>0.003493653</v>
      </c>
    </row>
    <row r="22" spans="1:7" ht="12">
      <c r="A22" s="19" t="s">
        <v>30</v>
      </c>
      <c r="B22" s="28">
        <v>51.15087</v>
      </c>
      <c r="C22" s="12">
        <v>25.17182</v>
      </c>
      <c r="D22" s="12">
        <v>28.24467</v>
      </c>
      <c r="E22" s="12">
        <v>-42.29605</v>
      </c>
      <c r="F22" s="24">
        <v>-75.85568</v>
      </c>
      <c r="G22" s="35">
        <v>0</v>
      </c>
    </row>
    <row r="23" spans="1:7" ht="12">
      <c r="A23" s="19" t="s">
        <v>31</v>
      </c>
      <c r="B23" s="28">
        <v>3.327529</v>
      </c>
      <c r="C23" s="12">
        <v>2.062155</v>
      </c>
      <c r="D23" s="12">
        <v>2.292676</v>
      </c>
      <c r="E23" s="12">
        <v>0.3446989</v>
      </c>
      <c r="F23" s="24">
        <v>4.745943</v>
      </c>
      <c r="G23" s="34">
        <v>2.244815</v>
      </c>
    </row>
    <row r="24" spans="1:7" ht="12">
      <c r="A24" s="19" t="s">
        <v>32</v>
      </c>
      <c r="B24" s="28">
        <v>1.084656</v>
      </c>
      <c r="C24" s="12">
        <v>0.2223555</v>
      </c>
      <c r="D24" s="12">
        <v>0.1882611</v>
      </c>
      <c r="E24" s="12">
        <v>0.6383946</v>
      </c>
      <c r="F24" s="24">
        <v>3.197243</v>
      </c>
      <c r="G24" s="34">
        <v>0.8353432</v>
      </c>
    </row>
    <row r="25" spans="1:7" ht="12">
      <c r="A25" s="19" t="s">
        <v>33</v>
      </c>
      <c r="B25" s="28">
        <v>0.4083195</v>
      </c>
      <c r="C25" s="12">
        <v>0.0009540228</v>
      </c>
      <c r="D25" s="12">
        <v>0.4092484</v>
      </c>
      <c r="E25" s="12">
        <v>0.02499316</v>
      </c>
      <c r="F25" s="24">
        <v>-1.477852</v>
      </c>
      <c r="G25" s="34">
        <v>-0.03305392</v>
      </c>
    </row>
    <row r="26" spans="1:7" ht="12">
      <c r="A26" s="20" t="s">
        <v>34</v>
      </c>
      <c r="B26" s="30">
        <v>0.6260214</v>
      </c>
      <c r="C26" s="14">
        <v>0.2503598</v>
      </c>
      <c r="D26" s="14">
        <v>-0.2098267</v>
      </c>
      <c r="E26" s="14">
        <v>0.2449384</v>
      </c>
      <c r="F26" s="26">
        <v>0.787918</v>
      </c>
      <c r="G26" s="36">
        <v>0.2642367</v>
      </c>
    </row>
    <row r="27" spans="1:7" ht="12">
      <c r="A27" s="19" t="s">
        <v>35</v>
      </c>
      <c r="B27" s="28">
        <v>0.2357317</v>
      </c>
      <c r="C27" s="12">
        <v>-0.09525305</v>
      </c>
      <c r="D27" s="12">
        <v>0.008838711</v>
      </c>
      <c r="E27" s="12">
        <v>-0.1587111</v>
      </c>
      <c r="F27" s="24">
        <v>0.1262387</v>
      </c>
      <c r="G27" s="34">
        <v>-0.008084752</v>
      </c>
    </row>
    <row r="28" spans="1:7" ht="12">
      <c r="A28" s="19" t="s">
        <v>36</v>
      </c>
      <c r="B28" s="28">
        <v>-0.1372894</v>
      </c>
      <c r="C28" s="12">
        <v>-0.5566513</v>
      </c>
      <c r="D28" s="12">
        <v>-0.485884</v>
      </c>
      <c r="E28" s="12">
        <v>0.005013417</v>
      </c>
      <c r="F28" s="24">
        <v>0.1373511</v>
      </c>
      <c r="G28" s="34">
        <v>-0.2512997</v>
      </c>
    </row>
    <row r="29" spans="1:7" ht="12">
      <c r="A29" s="19" t="s">
        <v>37</v>
      </c>
      <c r="B29" s="28">
        <v>-0.08761238</v>
      </c>
      <c r="C29" s="12">
        <v>0.04786733</v>
      </c>
      <c r="D29" s="12">
        <v>-0.0318176</v>
      </c>
      <c r="E29" s="12">
        <v>0.05716654</v>
      </c>
      <c r="F29" s="24">
        <v>-0.07869529</v>
      </c>
      <c r="G29" s="34">
        <v>-0.005533728</v>
      </c>
    </row>
    <row r="30" spans="1:7" ht="12">
      <c r="A30" s="20" t="s">
        <v>38</v>
      </c>
      <c r="B30" s="30">
        <v>0.1218889</v>
      </c>
      <c r="C30" s="14">
        <v>0.134289</v>
      </c>
      <c r="D30" s="14">
        <v>0.1398544</v>
      </c>
      <c r="E30" s="14">
        <v>0.0206731</v>
      </c>
      <c r="F30" s="26">
        <v>0.1930011</v>
      </c>
      <c r="G30" s="36">
        <v>0.1143137</v>
      </c>
    </row>
    <row r="31" spans="1:7" ht="12">
      <c r="A31" s="19" t="s">
        <v>39</v>
      </c>
      <c r="B31" s="28">
        <v>-0.06726668</v>
      </c>
      <c r="C31" s="12">
        <v>0.002604655</v>
      </c>
      <c r="D31" s="12">
        <v>-0.03634737</v>
      </c>
      <c r="E31" s="12">
        <v>-0.00372608</v>
      </c>
      <c r="F31" s="24">
        <v>0.03411319</v>
      </c>
      <c r="G31" s="34">
        <v>-0.01420557</v>
      </c>
    </row>
    <row r="32" spans="1:7" ht="12">
      <c r="A32" s="19" t="s">
        <v>40</v>
      </c>
      <c r="B32" s="28">
        <v>0.01073732</v>
      </c>
      <c r="C32" s="12">
        <v>-0.06316837</v>
      </c>
      <c r="D32" s="12">
        <v>-0.05795834</v>
      </c>
      <c r="E32" s="12">
        <v>0.01422742</v>
      </c>
      <c r="F32" s="24">
        <v>0.02928837</v>
      </c>
      <c r="G32" s="34">
        <v>-0.02027679</v>
      </c>
    </row>
    <row r="33" spans="1:7" ht="12">
      <c r="A33" s="19" t="s">
        <v>41</v>
      </c>
      <c r="B33" s="28">
        <v>0.1723044</v>
      </c>
      <c r="C33" s="12">
        <v>0.09322684</v>
      </c>
      <c r="D33" s="12">
        <v>0.1251776</v>
      </c>
      <c r="E33" s="12">
        <v>0.1638883</v>
      </c>
      <c r="F33" s="24">
        <v>0.1156283</v>
      </c>
      <c r="G33" s="34">
        <v>0.1323505</v>
      </c>
    </row>
    <row r="34" spans="1:7" ht="12">
      <c r="A34" s="20" t="s">
        <v>42</v>
      </c>
      <c r="B34" s="30">
        <v>-0.01171491</v>
      </c>
      <c r="C34" s="14">
        <v>-0.008214163</v>
      </c>
      <c r="D34" s="14">
        <v>-0.006347926</v>
      </c>
      <c r="E34" s="14">
        <v>0.005513861</v>
      </c>
      <c r="F34" s="26">
        <v>-0.03322767</v>
      </c>
      <c r="G34" s="36">
        <v>-0.008304156</v>
      </c>
    </row>
    <row r="35" spans="1:7" ht="12.75" thickBot="1">
      <c r="A35" s="21" t="s">
        <v>43</v>
      </c>
      <c r="B35" s="31">
        <v>-0.01296448</v>
      </c>
      <c r="C35" s="15">
        <v>0.003736698</v>
      </c>
      <c r="D35" s="15">
        <v>-0.001622854</v>
      </c>
      <c r="E35" s="15">
        <v>0.001097591</v>
      </c>
      <c r="F35" s="27">
        <v>-0.00107496</v>
      </c>
      <c r="G35" s="37">
        <v>-0.001245746</v>
      </c>
    </row>
    <row r="36" spans="1:7" ht="12">
      <c r="A36" s="4" t="s">
        <v>44</v>
      </c>
      <c r="B36" s="3">
        <v>23.44055</v>
      </c>
      <c r="C36" s="3">
        <v>23.44666</v>
      </c>
      <c r="D36" s="3">
        <v>23.46191</v>
      </c>
      <c r="E36" s="3">
        <v>23.47107</v>
      </c>
      <c r="F36" s="3">
        <v>23.48328</v>
      </c>
      <c r="G36" s="3"/>
    </row>
    <row r="37" spans="1:6" ht="12">
      <c r="A37" s="4" t="s">
        <v>45</v>
      </c>
      <c r="B37" s="2">
        <v>-0.1617432</v>
      </c>
      <c r="C37" s="2">
        <v>-0.06205241</v>
      </c>
      <c r="D37" s="2">
        <v>-0.009155274</v>
      </c>
      <c r="E37" s="2">
        <v>0.03000895</v>
      </c>
      <c r="F37" s="2">
        <v>0.05950928</v>
      </c>
    </row>
    <row r="38" spans="1:7" ht="12">
      <c r="A38" s="4" t="s">
        <v>54</v>
      </c>
      <c r="B38" s="2">
        <v>-0.0001770722</v>
      </c>
      <c r="C38" s="2">
        <v>5.528753E-05</v>
      </c>
      <c r="D38" s="2">
        <v>-6.788345E-05</v>
      </c>
      <c r="E38" s="2">
        <v>2.599917E-05</v>
      </c>
      <c r="F38" s="2">
        <v>0.0001665304</v>
      </c>
      <c r="G38" s="2">
        <v>0.0001898603</v>
      </c>
    </row>
    <row r="39" spans="1:7" ht="12.75" thickBot="1">
      <c r="A39" s="4" t="s">
        <v>55</v>
      </c>
      <c r="B39" s="2">
        <v>0.0002005696</v>
      </c>
      <c r="C39" s="2">
        <v>-0.0002027217</v>
      </c>
      <c r="D39" s="2">
        <v>-6.222922E-05</v>
      </c>
      <c r="E39" s="2">
        <v>9.936579E-05</v>
      </c>
      <c r="F39" s="2">
        <v>8.388035E-05</v>
      </c>
      <c r="G39" s="2">
        <v>0.001034144</v>
      </c>
    </row>
    <row r="40" spans="2:7" ht="12.75" thickBot="1">
      <c r="B40" s="7" t="s">
        <v>46</v>
      </c>
      <c r="C40" s="17">
        <v>-0.003788</v>
      </c>
      <c r="D40" s="16" t="s">
        <v>47</v>
      </c>
      <c r="E40" s="17">
        <v>3.115472</v>
      </c>
      <c r="F40" s="16" t="s">
        <v>48</v>
      </c>
      <c r="G40" s="52" t="s">
        <v>49</v>
      </c>
    </row>
    <row r="41" spans="1:6" ht="12">
      <c r="A41" s="5" t="s">
        <v>52</v>
      </c>
      <c r="F41" s="1" t="s">
        <v>53</v>
      </c>
    </row>
    <row r="42" spans="1:6" ht="12">
      <c r="A42" s="4" t="s">
        <v>50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51</v>
      </c>
      <c r="B43" s="1">
        <v>12.507</v>
      </c>
      <c r="C43" s="1">
        <v>12.507</v>
      </c>
      <c r="D43" s="1">
        <v>12.507</v>
      </c>
      <c r="E43" s="1">
        <v>12.507</v>
      </c>
      <c r="F43" s="1">
        <v>12.507</v>
      </c>
      <c r="G43" s="1">
        <v>12.507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0.28125" style="0" bestFit="1" customWidth="1"/>
    <col min="2" max="3" width="12.57421875" style="0" bestFit="1" customWidth="1"/>
    <col min="4" max="4" width="13.7109375" style="0" bestFit="1" customWidth="1"/>
    <col min="5" max="5" width="17.8515625" style="0" bestFit="1" customWidth="1"/>
    <col min="6" max="6" width="12.57421875" style="0" bestFit="1" customWidth="1"/>
    <col min="7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0.002277</v>
      </c>
      <c r="C4">
        <v>0.003788</v>
      </c>
      <c r="D4">
        <v>0.003787</v>
      </c>
      <c r="E4">
        <v>0.003788</v>
      </c>
      <c r="F4">
        <v>0.002096</v>
      </c>
      <c r="G4">
        <v>0.0118</v>
      </c>
    </row>
    <row r="5" spans="1:7" ht="12.75">
      <c r="A5" t="s">
        <v>13</v>
      </c>
      <c r="B5">
        <v>2.557521</v>
      </c>
      <c r="C5">
        <v>1.258588</v>
      </c>
      <c r="D5">
        <v>1.41223</v>
      </c>
      <c r="E5">
        <v>-2.11479</v>
      </c>
      <c r="F5">
        <v>-3.792711</v>
      </c>
      <c r="G5">
        <v>7.718548</v>
      </c>
    </row>
    <row r="6" spans="1:7" ht="12.75">
      <c r="A6" t="s">
        <v>14</v>
      </c>
      <c r="B6" s="53">
        <v>104.7636</v>
      </c>
      <c r="C6" s="53">
        <v>-32.82225</v>
      </c>
      <c r="D6" s="53">
        <v>39.82805</v>
      </c>
      <c r="E6" s="53">
        <v>-15.54085</v>
      </c>
      <c r="F6" s="53">
        <v>-98.33333</v>
      </c>
      <c r="G6" s="53">
        <v>0.001289932</v>
      </c>
    </row>
    <row r="7" spans="1:7" ht="12.75">
      <c r="A7" t="s">
        <v>15</v>
      </c>
      <c r="B7" s="53">
        <v>10000</v>
      </c>
      <c r="C7" s="53">
        <v>10000</v>
      </c>
      <c r="D7" s="53">
        <v>10000</v>
      </c>
      <c r="E7" s="53">
        <v>10000</v>
      </c>
      <c r="F7" s="53">
        <v>10000</v>
      </c>
      <c r="G7" s="53">
        <v>10000</v>
      </c>
    </row>
    <row r="8" spans="1:7" ht="12.75">
      <c r="A8" t="s">
        <v>16</v>
      </c>
      <c r="B8" s="53">
        <v>-1.803927</v>
      </c>
      <c r="C8" s="53">
        <v>-0.8688442</v>
      </c>
      <c r="D8" s="53">
        <v>0.09180713</v>
      </c>
      <c r="E8" s="53">
        <v>-1.492137</v>
      </c>
      <c r="F8" s="53">
        <v>-0.3565202</v>
      </c>
      <c r="G8" s="53">
        <v>-0.8547032</v>
      </c>
    </row>
    <row r="9" spans="1:7" ht="12.75">
      <c r="A9" t="s">
        <v>17</v>
      </c>
      <c r="B9" s="53">
        <v>0.1804659</v>
      </c>
      <c r="C9" s="53">
        <v>-0.5765625</v>
      </c>
      <c r="D9" s="53">
        <v>0.5638884</v>
      </c>
      <c r="E9" s="53">
        <v>0.3189146</v>
      </c>
      <c r="F9" s="53">
        <v>-1.135855</v>
      </c>
      <c r="G9" s="53">
        <v>-0.0515139</v>
      </c>
    </row>
    <row r="10" spans="1:7" ht="12.75">
      <c r="A10" t="s">
        <v>18</v>
      </c>
      <c r="B10" s="53">
        <v>0.3932844</v>
      </c>
      <c r="C10" s="53">
        <v>-0.1766438</v>
      </c>
      <c r="D10" s="53">
        <v>-0.4672408</v>
      </c>
      <c r="E10" s="53">
        <v>0.8459354</v>
      </c>
      <c r="F10" s="53">
        <v>-1.793035</v>
      </c>
      <c r="G10" s="53">
        <v>-0.1333168</v>
      </c>
    </row>
    <row r="11" spans="1:7" ht="12.75">
      <c r="A11" t="s">
        <v>19</v>
      </c>
      <c r="B11" s="53">
        <v>-1.160283</v>
      </c>
      <c r="C11" s="53">
        <v>-4.337777</v>
      </c>
      <c r="D11" s="53">
        <v>-3.999907</v>
      </c>
      <c r="E11" s="53">
        <v>-4.385892</v>
      </c>
      <c r="F11" s="53">
        <v>9.436028</v>
      </c>
      <c r="G11" s="53">
        <v>-1.973471</v>
      </c>
    </row>
    <row r="12" spans="1:7" ht="12.75">
      <c r="A12" t="s">
        <v>20</v>
      </c>
      <c r="B12" s="53">
        <v>-0.2143316</v>
      </c>
      <c r="C12" s="53">
        <v>-0.05274424</v>
      </c>
      <c r="D12" s="53">
        <v>-0.03409887</v>
      </c>
      <c r="E12" s="53">
        <v>0.01910454</v>
      </c>
      <c r="F12" s="53">
        <v>-0.1763697</v>
      </c>
      <c r="G12" s="53">
        <v>-0.070808</v>
      </c>
    </row>
    <row r="13" spans="1:7" ht="12.75">
      <c r="A13" t="s">
        <v>21</v>
      </c>
      <c r="B13" s="53">
        <v>-0.09409528</v>
      </c>
      <c r="C13" s="53">
        <v>0.1018963</v>
      </c>
      <c r="D13" s="53">
        <v>0.1901341</v>
      </c>
      <c r="E13" s="53">
        <v>0.01652553</v>
      </c>
      <c r="F13" s="53">
        <v>-0.245789</v>
      </c>
      <c r="G13" s="53">
        <v>0.02791578</v>
      </c>
    </row>
    <row r="14" spans="1:7" ht="12.75">
      <c r="A14" t="s">
        <v>22</v>
      </c>
      <c r="B14" s="53">
        <v>-0.1023735</v>
      </c>
      <c r="C14" s="53">
        <v>-0.08175131</v>
      </c>
      <c r="D14" s="53">
        <v>-0.0508011</v>
      </c>
      <c r="E14" s="53">
        <v>0.06331707</v>
      </c>
      <c r="F14" s="53">
        <v>0.1032309</v>
      </c>
      <c r="G14" s="53">
        <v>-0.01772405</v>
      </c>
    </row>
    <row r="15" spans="1:7" ht="12.75">
      <c r="A15" t="s">
        <v>23</v>
      </c>
      <c r="B15" s="53">
        <v>0.08357983</v>
      </c>
      <c r="C15" s="53">
        <v>0.5321459</v>
      </c>
      <c r="D15" s="53">
        <v>0.6045224</v>
      </c>
      <c r="E15" s="53">
        <v>0.6017612</v>
      </c>
      <c r="F15" s="53">
        <v>-0.029088</v>
      </c>
      <c r="G15" s="53">
        <v>0.4266611</v>
      </c>
    </row>
    <row r="16" spans="1:7" ht="12.75">
      <c r="A16" t="s">
        <v>24</v>
      </c>
      <c r="B16" s="53">
        <v>-0.02402622</v>
      </c>
      <c r="C16" s="53">
        <v>0.02636225</v>
      </c>
      <c r="D16" s="53">
        <v>-0.001882063</v>
      </c>
      <c r="E16" s="53">
        <v>-0.02133845</v>
      </c>
      <c r="F16" s="53">
        <v>-0.02635823</v>
      </c>
      <c r="G16" s="53">
        <v>-0.006230428</v>
      </c>
    </row>
    <row r="17" spans="1:7" ht="12.75">
      <c r="A17" t="s">
        <v>25</v>
      </c>
      <c r="B17" s="53">
        <v>-0.03640718</v>
      </c>
      <c r="C17" s="53">
        <v>-0.05071065</v>
      </c>
      <c r="D17" s="53">
        <v>-0.06088957</v>
      </c>
      <c r="E17" s="53">
        <v>-0.05387418</v>
      </c>
      <c r="F17" s="53">
        <v>-0.06237564</v>
      </c>
      <c r="G17" s="53">
        <v>-0.05340632</v>
      </c>
    </row>
    <row r="18" spans="1:7" ht="12.75">
      <c r="A18" t="s">
        <v>26</v>
      </c>
      <c r="B18" s="53">
        <v>-0.01039355</v>
      </c>
      <c r="C18" s="53">
        <v>0.02366483</v>
      </c>
      <c r="D18" s="53">
        <v>0.01735725</v>
      </c>
      <c r="E18" s="53">
        <v>0.02793559</v>
      </c>
      <c r="F18" s="53">
        <v>-0.003325193</v>
      </c>
      <c r="G18" s="53">
        <v>0.01464945</v>
      </c>
    </row>
    <row r="19" spans="1:7" ht="12.75">
      <c r="A19" t="s">
        <v>27</v>
      </c>
      <c r="B19" s="53">
        <v>-0.2674947</v>
      </c>
      <c r="C19" s="53">
        <v>-0.2463619</v>
      </c>
      <c r="D19" s="53">
        <v>-0.2667687</v>
      </c>
      <c r="E19" s="53">
        <v>-0.2589217</v>
      </c>
      <c r="F19" s="53">
        <v>-0.1889166</v>
      </c>
      <c r="G19" s="53">
        <v>-0.2497014</v>
      </c>
    </row>
    <row r="20" spans="1:7" ht="12.75">
      <c r="A20" t="s">
        <v>28</v>
      </c>
      <c r="B20" s="53">
        <v>-0.006499581</v>
      </c>
      <c r="C20" s="53">
        <v>0.003449734</v>
      </c>
      <c r="D20" s="53">
        <v>-8.444323E-05</v>
      </c>
      <c r="E20" s="53">
        <v>-0.00402678</v>
      </c>
      <c r="F20" s="53">
        <v>-0.003581842</v>
      </c>
      <c r="G20" s="53">
        <v>-0.001576624</v>
      </c>
    </row>
    <row r="21" spans="1:7" ht="12.75">
      <c r="A21" t="s">
        <v>29</v>
      </c>
      <c r="B21" s="53">
        <v>-117.4493</v>
      </c>
      <c r="C21" s="53">
        <v>119.1662</v>
      </c>
      <c r="D21" s="53">
        <v>36.71821</v>
      </c>
      <c r="E21" s="53">
        <v>-58.38578</v>
      </c>
      <c r="F21" s="53">
        <v>-48.59831</v>
      </c>
      <c r="G21" s="53">
        <v>0.003493653</v>
      </c>
    </row>
    <row r="22" spans="1:7" ht="12.75">
      <c r="A22" t="s">
        <v>30</v>
      </c>
      <c r="B22" s="53">
        <v>51.15087</v>
      </c>
      <c r="C22" s="53">
        <v>25.17182</v>
      </c>
      <c r="D22" s="53">
        <v>28.24467</v>
      </c>
      <c r="E22" s="53">
        <v>-42.29605</v>
      </c>
      <c r="F22" s="53">
        <v>-75.85568</v>
      </c>
      <c r="G22" s="53">
        <v>0</v>
      </c>
    </row>
    <row r="23" spans="1:7" ht="12.75">
      <c r="A23" t="s">
        <v>31</v>
      </c>
      <c r="B23" s="53">
        <v>3.327529</v>
      </c>
      <c r="C23" s="53">
        <v>2.062155</v>
      </c>
      <c r="D23" s="53">
        <v>2.292676</v>
      </c>
      <c r="E23" s="53">
        <v>0.3446989</v>
      </c>
      <c r="F23" s="53">
        <v>4.745943</v>
      </c>
      <c r="G23" s="53">
        <v>2.244815</v>
      </c>
    </row>
    <row r="24" spans="1:7" ht="12.75">
      <c r="A24" t="s">
        <v>32</v>
      </c>
      <c r="B24" s="53">
        <v>1.084656</v>
      </c>
      <c r="C24" s="53">
        <v>0.2223555</v>
      </c>
      <c r="D24" s="53">
        <v>0.1882611</v>
      </c>
      <c r="E24" s="53">
        <v>0.6383946</v>
      </c>
      <c r="F24" s="53">
        <v>3.197243</v>
      </c>
      <c r="G24" s="53">
        <v>0.8353432</v>
      </c>
    </row>
    <row r="25" spans="1:7" ht="12.75">
      <c r="A25" t="s">
        <v>33</v>
      </c>
      <c r="B25" s="53">
        <v>0.4083195</v>
      </c>
      <c r="C25" s="53">
        <v>0.0009540228</v>
      </c>
      <c r="D25" s="53">
        <v>0.4092484</v>
      </c>
      <c r="E25" s="53">
        <v>0.02499316</v>
      </c>
      <c r="F25" s="53">
        <v>-1.477852</v>
      </c>
      <c r="G25" s="53">
        <v>-0.03305392</v>
      </c>
    </row>
    <row r="26" spans="1:7" ht="12.75">
      <c r="A26" t="s">
        <v>34</v>
      </c>
      <c r="B26" s="53">
        <v>0.6260214</v>
      </c>
      <c r="C26" s="53">
        <v>0.2503598</v>
      </c>
      <c r="D26" s="53">
        <v>-0.2098267</v>
      </c>
      <c r="E26" s="53">
        <v>0.2449384</v>
      </c>
      <c r="F26" s="53">
        <v>0.787918</v>
      </c>
      <c r="G26" s="53">
        <v>0.2642367</v>
      </c>
    </row>
    <row r="27" spans="1:7" ht="12.75">
      <c r="A27" t="s">
        <v>35</v>
      </c>
      <c r="B27" s="53">
        <v>0.2357317</v>
      </c>
      <c r="C27" s="53">
        <v>-0.09525305</v>
      </c>
      <c r="D27" s="53">
        <v>0.008838711</v>
      </c>
      <c r="E27" s="53">
        <v>-0.1587111</v>
      </c>
      <c r="F27" s="53">
        <v>0.1262387</v>
      </c>
      <c r="G27" s="53">
        <v>-0.008084752</v>
      </c>
    </row>
    <row r="28" spans="1:7" ht="12.75">
      <c r="A28" t="s">
        <v>36</v>
      </c>
      <c r="B28" s="53">
        <v>-0.1372894</v>
      </c>
      <c r="C28" s="53">
        <v>-0.5566513</v>
      </c>
      <c r="D28" s="53">
        <v>-0.485884</v>
      </c>
      <c r="E28" s="53">
        <v>0.005013417</v>
      </c>
      <c r="F28" s="53">
        <v>0.1373511</v>
      </c>
      <c r="G28" s="53">
        <v>-0.2512997</v>
      </c>
    </row>
    <row r="29" spans="1:7" ht="12.75">
      <c r="A29" t="s">
        <v>37</v>
      </c>
      <c r="B29" s="53">
        <v>-0.08761238</v>
      </c>
      <c r="C29" s="53">
        <v>0.04786733</v>
      </c>
      <c r="D29" s="53">
        <v>-0.0318176</v>
      </c>
      <c r="E29" s="53">
        <v>0.05716654</v>
      </c>
      <c r="F29" s="53">
        <v>-0.07869529</v>
      </c>
      <c r="G29" s="53">
        <v>-0.005533728</v>
      </c>
    </row>
    <row r="30" spans="1:7" ht="12.75">
      <c r="A30" t="s">
        <v>38</v>
      </c>
      <c r="B30" s="53">
        <v>0.1218889</v>
      </c>
      <c r="C30" s="53">
        <v>0.134289</v>
      </c>
      <c r="D30" s="53">
        <v>0.1398544</v>
      </c>
      <c r="E30" s="53">
        <v>0.0206731</v>
      </c>
      <c r="F30" s="53">
        <v>0.1930011</v>
      </c>
      <c r="G30" s="53">
        <v>0.1143137</v>
      </c>
    </row>
    <row r="31" spans="1:7" ht="12.75">
      <c r="A31" t="s">
        <v>39</v>
      </c>
      <c r="B31" s="53">
        <v>-0.06726668</v>
      </c>
      <c r="C31" s="53">
        <v>0.002604655</v>
      </c>
      <c r="D31" s="53">
        <v>-0.03634737</v>
      </c>
      <c r="E31" s="53">
        <v>-0.00372608</v>
      </c>
      <c r="F31" s="53">
        <v>0.03411319</v>
      </c>
      <c r="G31" s="53">
        <v>-0.01420557</v>
      </c>
    </row>
    <row r="32" spans="1:7" ht="12.75">
      <c r="A32" t="s">
        <v>40</v>
      </c>
      <c r="B32" s="53">
        <v>0.01073732</v>
      </c>
      <c r="C32" s="53">
        <v>-0.06316837</v>
      </c>
      <c r="D32" s="53">
        <v>-0.05795834</v>
      </c>
      <c r="E32" s="53">
        <v>0.01422742</v>
      </c>
      <c r="F32" s="53">
        <v>0.02928837</v>
      </c>
      <c r="G32" s="53">
        <v>-0.02027679</v>
      </c>
    </row>
    <row r="33" spans="1:7" ht="12.75">
      <c r="A33" t="s">
        <v>41</v>
      </c>
      <c r="B33" s="53">
        <v>0.1723044</v>
      </c>
      <c r="C33" s="53">
        <v>0.09322684</v>
      </c>
      <c r="D33" s="53">
        <v>0.1251776</v>
      </c>
      <c r="E33" s="53">
        <v>0.1638883</v>
      </c>
      <c r="F33" s="53">
        <v>0.1156283</v>
      </c>
      <c r="G33" s="53">
        <v>0.1323505</v>
      </c>
    </row>
    <row r="34" spans="1:7" ht="12.75">
      <c r="A34" t="s">
        <v>42</v>
      </c>
      <c r="B34" s="53">
        <v>-0.01171491</v>
      </c>
      <c r="C34" s="53">
        <v>-0.008214163</v>
      </c>
      <c r="D34" s="53">
        <v>-0.006347926</v>
      </c>
      <c r="E34" s="53">
        <v>0.005513861</v>
      </c>
      <c r="F34" s="53">
        <v>-0.03322767</v>
      </c>
      <c r="G34" s="53">
        <v>-0.008304156</v>
      </c>
    </row>
    <row r="35" spans="1:7" ht="12.75">
      <c r="A35" t="s">
        <v>43</v>
      </c>
      <c r="B35" s="53">
        <v>-0.01296448</v>
      </c>
      <c r="C35" s="53">
        <v>0.003736698</v>
      </c>
      <c r="D35" s="53">
        <v>-0.001622854</v>
      </c>
      <c r="E35" s="53">
        <v>0.001097591</v>
      </c>
      <c r="F35" s="53">
        <v>-0.00107496</v>
      </c>
      <c r="G35" s="53">
        <v>-0.001245746</v>
      </c>
    </row>
    <row r="36" spans="1:6" ht="12.75">
      <c r="A36" t="s">
        <v>44</v>
      </c>
      <c r="B36" s="53">
        <v>23.44055</v>
      </c>
      <c r="C36" s="53">
        <v>23.44666</v>
      </c>
      <c r="D36" s="53">
        <v>23.46191</v>
      </c>
      <c r="E36" s="53">
        <v>23.47107</v>
      </c>
      <c r="F36" s="53">
        <v>23.48328</v>
      </c>
    </row>
    <row r="37" spans="1:6" ht="12.75">
      <c r="A37" t="s">
        <v>45</v>
      </c>
      <c r="B37" s="53">
        <v>-0.1617432</v>
      </c>
      <c r="C37" s="53">
        <v>-0.06205241</v>
      </c>
      <c r="D37" s="53">
        <v>-0.009155274</v>
      </c>
      <c r="E37" s="53">
        <v>0.03000895</v>
      </c>
      <c r="F37" s="53">
        <v>0.05950928</v>
      </c>
    </row>
    <row r="38" spans="1:7" ht="12.75">
      <c r="A38" t="s">
        <v>56</v>
      </c>
      <c r="B38" s="53">
        <v>-0.0001770722</v>
      </c>
      <c r="C38" s="53">
        <v>5.528753E-05</v>
      </c>
      <c r="D38" s="53">
        <v>-6.788345E-05</v>
      </c>
      <c r="E38" s="53">
        <v>2.599917E-05</v>
      </c>
      <c r="F38" s="53">
        <v>0.0001665304</v>
      </c>
      <c r="G38" s="53">
        <v>0.0001898603</v>
      </c>
    </row>
    <row r="39" spans="1:7" ht="12.75">
      <c r="A39" t="s">
        <v>57</v>
      </c>
      <c r="B39" s="53">
        <v>0.0002005696</v>
      </c>
      <c r="C39" s="53">
        <v>-0.0002027217</v>
      </c>
      <c r="D39" s="53">
        <v>-6.222922E-05</v>
      </c>
      <c r="E39" s="53">
        <v>9.936579E-05</v>
      </c>
      <c r="F39" s="53">
        <v>8.388035E-05</v>
      </c>
      <c r="G39" s="53">
        <v>0.001034144</v>
      </c>
    </row>
    <row r="40" spans="2:7" ht="12.75">
      <c r="B40" t="s">
        <v>46</v>
      </c>
      <c r="C40">
        <v>-0.003788</v>
      </c>
      <c r="D40" t="s">
        <v>47</v>
      </c>
      <c r="E40">
        <v>3.115472</v>
      </c>
      <c r="F40" t="s">
        <v>48</v>
      </c>
      <c r="G40" t="s">
        <v>49</v>
      </c>
    </row>
    <row r="42" ht="12.75">
      <c r="A42" t="s">
        <v>58</v>
      </c>
    </row>
    <row r="43" spans="1:6" ht="12.75">
      <c r="A43" t="s">
        <v>50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51</v>
      </c>
      <c r="B44">
        <v>12.507</v>
      </c>
      <c r="C44">
        <v>12.507</v>
      </c>
      <c r="D44">
        <v>12.507</v>
      </c>
      <c r="E44">
        <v>12.507</v>
      </c>
      <c r="F44">
        <v>12.507</v>
      </c>
      <c r="J44">
        <v>12.507</v>
      </c>
    </row>
    <row r="50" spans="1:7" ht="12.75">
      <c r="A50" t="s">
        <v>59</v>
      </c>
      <c r="B50">
        <f>-0.017/(B7*B7+B22*B22)*(B21*B22+B6*B7)</f>
        <v>-0.0001770721893039712</v>
      </c>
      <c r="C50">
        <f>-0.017/(C7*C7+C22*C22)*(C21*C22+C6*C7)</f>
        <v>5.528753756361354E-05</v>
      </c>
      <c r="D50">
        <f>-0.017/(D7*D7+D22*D22)*(D21*D22+D6*D7)</f>
        <v>-6.788344938521001E-05</v>
      </c>
      <c r="E50">
        <f>-0.017/(E7*E7+E22*E22)*(E21*E22+E6*E7)</f>
        <v>2.599916694845434E-05</v>
      </c>
      <c r="F50">
        <f>-0.017/(F7*F7+F22*F22)*(F21*F22+F6*F7)</f>
        <v>0.00016653038086686275</v>
      </c>
      <c r="G50">
        <f>(B50*B$4+C50*C$4+D50*D$4+E50*E$4+F50*F$4)/SUM(B$4:F$4)</f>
        <v>-2.1010948641810087E-07</v>
      </c>
    </row>
    <row r="51" spans="1:7" ht="12.75">
      <c r="A51" t="s">
        <v>60</v>
      </c>
      <c r="B51">
        <f>-0.017/(B7*B7+B22*B22)*(B21*B7-B6*B22)</f>
        <v>0.0002005695496535703</v>
      </c>
      <c r="C51">
        <f>-0.017/(C7*C7+C22*C22)*(C21*C7-C6*C22)</f>
        <v>-0.00020272170879437947</v>
      </c>
      <c r="D51">
        <f>-0.017/(D7*D7+D22*D22)*(D21*D7-D6*D22)</f>
        <v>-6.22292224373653E-05</v>
      </c>
      <c r="E51">
        <f>-0.017/(E7*E7+E22*E22)*(E21*E7-E6*E22)</f>
        <v>9.936579220652101E-05</v>
      </c>
      <c r="F51">
        <f>-0.017/(F7*F7+F22*F22)*(F21*F7-F6*F22)</f>
        <v>8.388035452813148E-05</v>
      </c>
      <c r="G51">
        <f>(B51*B$4+C51*C$4+D51*D$4+E51*E$4+F51*F$4)/SUM(B$4:F$4)</f>
        <v>3.390830101063128E-07</v>
      </c>
    </row>
    <row r="58" ht="12.75">
      <c r="A58" t="s">
        <v>62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64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67</v>
      </c>
      <c r="B62">
        <f>B7+(2/0.017)*(B8*B50-B23*B51)</f>
        <v>9999.959061683558</v>
      </c>
      <c r="C62">
        <f>C7+(2/0.017)*(C8*C50-C23*C51)</f>
        <v>10000.043530274006</v>
      </c>
      <c r="D62">
        <f>D7+(2/0.017)*(D8*D50-D23*D51)</f>
        <v>10000.016051677661</v>
      </c>
      <c r="E62">
        <f>E7+(2/0.017)*(E8*E50-E23*E51)</f>
        <v>9999.991406400206</v>
      </c>
      <c r="F62">
        <f>F7+(2/0.017)*(F8*F50-F23*F51)</f>
        <v>9999.946180843988</v>
      </c>
    </row>
    <row r="63" spans="1:6" ht="12.75">
      <c r="A63" t="s">
        <v>68</v>
      </c>
      <c r="B63">
        <f>B8+(3/0.017)*(B9*B50-B24*B51)</f>
        <v>-1.8479571983747214</v>
      </c>
      <c r="C63">
        <f>C8+(3/0.017)*(C9*C50-C24*C51)</f>
        <v>-0.8665148648158868</v>
      </c>
      <c r="D63">
        <f>D8+(3/0.017)*(D9*D50-D24*D51)</f>
        <v>0.0871194803896287</v>
      </c>
      <c r="E63">
        <f>E8+(3/0.017)*(E9*E50-E24*E51)</f>
        <v>-1.5018681302191175</v>
      </c>
      <c r="F63">
        <f>F8+(3/0.017)*(F9*F50-F24*F51)</f>
        <v>-0.43722730154919714</v>
      </c>
    </row>
    <row r="64" spans="1:6" ht="12.75">
      <c r="A64" t="s">
        <v>69</v>
      </c>
      <c r="B64">
        <f>B9+(4/0.017)*(B10*B50-B25*B51)</f>
        <v>0.1448103263630895</v>
      </c>
      <c r="C64">
        <f>C9+(4/0.017)*(C10*C50-C25*C51)</f>
        <v>-0.578814923434267</v>
      </c>
      <c r="D64">
        <f>D9+(4/0.017)*(D10*D50-D25*D51)</f>
        <v>0.577343723979586</v>
      </c>
      <c r="E64">
        <f>E9+(4/0.017)*(E10*E50-E25*E51)</f>
        <v>0.32350522365860307</v>
      </c>
      <c r="F64">
        <f>F9+(4/0.017)*(F10*F50-F25*F51)</f>
        <v>-1.1769448945311782</v>
      </c>
    </row>
    <row r="65" spans="1:6" ht="12.75">
      <c r="A65" t="s">
        <v>70</v>
      </c>
      <c r="B65">
        <f>B10+(5/0.017)*(B11*B50-B26*B51)</f>
        <v>0.41678234727961233</v>
      </c>
      <c r="C65">
        <f>C10+(5/0.017)*(C11*C50-C26*C51)</f>
        <v>-0.23225310657666462</v>
      </c>
      <c r="D65">
        <f>D10+(5/0.017)*(D11*D50-D26*D51)</f>
        <v>-0.3912201729433974</v>
      </c>
      <c r="E65">
        <f>E10+(5/0.017)*(E11*E50-E26*E51)</f>
        <v>0.8052389186812682</v>
      </c>
      <c r="F65">
        <f>F10+(5/0.017)*(F11*F50-F26*F51)</f>
        <v>-1.3503013248437397</v>
      </c>
    </row>
    <row r="66" spans="1:6" ht="12.75">
      <c r="A66" t="s">
        <v>71</v>
      </c>
      <c r="B66">
        <f>B11+(6/0.017)*(B12*B50-B27*B51)</f>
        <v>-1.1635753889149578</v>
      </c>
      <c r="C66">
        <f>C11+(6/0.017)*(C12*C50-C27*C51)</f>
        <v>-4.3456214565461675</v>
      </c>
      <c r="D66">
        <f>D11+(6/0.017)*(D12*D50-D27*D51)</f>
        <v>-3.998895902931076</v>
      </c>
      <c r="E66">
        <f>E11+(6/0.017)*(E12*E50-E27*E51)</f>
        <v>-4.380150650714682</v>
      </c>
      <c r="F66">
        <f>F11+(6/0.017)*(F12*F50-F27*F51)</f>
        <v>9.421924519920397</v>
      </c>
    </row>
    <row r="67" spans="1:6" ht="12.75">
      <c r="A67" t="s">
        <v>72</v>
      </c>
      <c r="B67">
        <f>B12+(7/0.017)*(B13*B50-B28*B51)</f>
        <v>-0.1961325345564204</v>
      </c>
      <c r="C67">
        <f>C12+(7/0.017)*(C13*C50-C28*C51)</f>
        <v>-0.09689023709255215</v>
      </c>
      <c r="D67">
        <f>D12+(7/0.017)*(D13*D50-D28*D51)</f>
        <v>-0.05186369320468029</v>
      </c>
      <c r="E67">
        <f>E12+(7/0.017)*(E13*E50-E28*E51)</f>
        <v>0.019076329119447375</v>
      </c>
      <c r="F67">
        <f>F12+(7/0.017)*(F13*F50-F28*F51)</f>
        <v>-0.19796774489529406</v>
      </c>
    </row>
    <row r="68" spans="1:6" ht="12.75">
      <c r="A68" t="s">
        <v>73</v>
      </c>
      <c r="B68">
        <f>B13+(8/0.017)*(B14*B50-B29*B51)</f>
        <v>-0.0772953386482882</v>
      </c>
      <c r="C68">
        <f>C13+(8/0.017)*(C14*C50-C29*C51)</f>
        <v>0.10433579096965875</v>
      </c>
      <c r="D68">
        <f>D13+(8/0.017)*(D14*D50-D29*D51)</f>
        <v>0.19082519147893642</v>
      </c>
      <c r="E68">
        <f>E13+(8/0.017)*(E14*E50-E29*E51)</f>
        <v>0.014627079430028798</v>
      </c>
      <c r="F68">
        <f>F13+(8/0.017)*(F14*F50-F29*F51)</f>
        <v>-0.23459273180276558</v>
      </c>
    </row>
    <row r="69" spans="1:6" ht="12.75">
      <c r="A69" t="s">
        <v>74</v>
      </c>
      <c r="B69">
        <f>B14+(9/0.017)*(B15*B50-B30*B51)</f>
        <v>-0.12315125219674737</v>
      </c>
      <c r="C69">
        <f>C14+(9/0.017)*(C15*C50-C30*C51)</f>
        <v>-0.05176313424172046</v>
      </c>
      <c r="D69">
        <f>D14+(9/0.017)*(D15*D50-D30*D51)</f>
        <v>-0.06791911862268428</v>
      </c>
      <c r="E69">
        <f>E14+(9/0.017)*(E15*E50-E30*E51)</f>
        <v>0.07051235344043166</v>
      </c>
      <c r="F69">
        <f>F14+(9/0.017)*(F15*F50-F30*F51)</f>
        <v>0.09209576307654282</v>
      </c>
    </row>
    <row r="70" spans="1:6" ht="12.75">
      <c r="A70" t="s">
        <v>75</v>
      </c>
      <c r="B70">
        <f>B15+(10/0.017)*(B16*B50-B31*B51)</f>
        <v>0.09401866711199393</v>
      </c>
      <c r="C70">
        <f>C15+(10/0.017)*(C16*C50-C31*C51)</f>
        <v>0.5333138552938566</v>
      </c>
      <c r="D70">
        <f>D15+(10/0.017)*(D16*D50-D31*D51)</f>
        <v>0.6032670425621512</v>
      </c>
      <c r="E70">
        <f>E15+(10/0.017)*(E16*E50-E31*E51)</f>
        <v>0.6016526488041491</v>
      </c>
      <c r="F70">
        <f>F15+(10/0.017)*(F16*F50-F31*F51)</f>
        <v>-0.03335321914833052</v>
      </c>
    </row>
    <row r="71" spans="1:6" ht="12.75">
      <c r="A71" t="s">
        <v>76</v>
      </c>
      <c r="B71">
        <f>B16+(11/0.017)*(B17*B50-B32*B51)</f>
        <v>-0.021248319061583986</v>
      </c>
      <c r="C71">
        <f>C16+(11/0.017)*(C17*C50-C32*C51)</f>
        <v>0.01626213613976679</v>
      </c>
      <c r="D71">
        <f>D16+(11/0.017)*(D17*D50-D32*D51)</f>
        <v>-0.001541262545680041</v>
      </c>
      <c r="E71">
        <f>E16+(11/0.017)*(E17*E50-E32*E51)</f>
        <v>-0.023159534073720338</v>
      </c>
      <c r="F71">
        <f>F16+(11/0.017)*(F17*F50-F32*F51)</f>
        <v>-0.034669155729224674</v>
      </c>
    </row>
    <row r="72" spans="1:6" ht="12.75">
      <c r="A72" t="s">
        <v>77</v>
      </c>
      <c r="B72">
        <f>B17+(12/0.017)*(B18*B50-B33*B51)</f>
        <v>-0.059502667476368246</v>
      </c>
      <c r="C72">
        <f>C17+(12/0.017)*(C18*C50-C33*C51)</f>
        <v>-0.036446550361509365</v>
      </c>
      <c r="D72">
        <f>D17+(12/0.017)*(D18*D50-D33*D51)</f>
        <v>-0.05622267490865828</v>
      </c>
      <c r="E72">
        <f>E17+(12/0.017)*(E18*E50-E33*E51)</f>
        <v>-0.06485671319623511</v>
      </c>
      <c r="F72">
        <f>F17+(12/0.017)*(F18*F50-F33*F51)</f>
        <v>-0.0696128318500454</v>
      </c>
    </row>
    <row r="73" spans="1:6" ht="12.75">
      <c r="A73" t="s">
        <v>78</v>
      </c>
      <c r="B73">
        <f>B18+(13/0.017)*(B19*B50-B34*B51)</f>
        <v>0.027624205466402006</v>
      </c>
      <c r="C73">
        <f>C18+(13/0.017)*(C19*C50-C34*C51)</f>
        <v>0.011975587912812122</v>
      </c>
      <c r="D73">
        <f>D18+(13/0.017)*(D19*D50-D34*D51)</f>
        <v>0.03090336703436461</v>
      </c>
      <c r="E73">
        <f>E18+(13/0.017)*(E19*E50-E34*E51)</f>
        <v>0.022368808251389986</v>
      </c>
      <c r="F73">
        <f>F18+(13/0.017)*(F19*F50-F34*F51)</f>
        <v>-0.02525176123142806</v>
      </c>
    </row>
    <row r="74" spans="1:6" ht="12.75">
      <c r="A74" t="s">
        <v>79</v>
      </c>
      <c r="B74">
        <f>B19+(14/0.017)*(B20*B50-B35*B51)</f>
        <v>-0.26440549709808836</v>
      </c>
      <c r="C74">
        <f>C19+(14/0.017)*(C20*C50-C35*C51)</f>
        <v>-0.245580998857244</v>
      </c>
      <c r="D74">
        <f>D19+(14/0.017)*(D20*D50-D35*D51)</f>
        <v>-0.2668471466486751</v>
      </c>
      <c r="E74">
        <f>E19+(14/0.017)*(E20*E50-E35*E51)</f>
        <v>-0.25909773429094457</v>
      </c>
      <c r="F74">
        <f>F19+(14/0.017)*(F20*F50-F35*F51)</f>
        <v>-0.18933356734187407</v>
      </c>
    </row>
    <row r="75" spans="1:6" ht="12.75">
      <c r="A75" t="s">
        <v>80</v>
      </c>
      <c r="B75" s="53">
        <f>B20</f>
        <v>-0.006499581</v>
      </c>
      <c r="C75" s="53">
        <f>C20</f>
        <v>0.003449734</v>
      </c>
      <c r="D75" s="53">
        <f>D20</f>
        <v>-8.444323E-05</v>
      </c>
      <c r="E75" s="53">
        <f>E20</f>
        <v>-0.00402678</v>
      </c>
      <c r="F75" s="53">
        <f>F20</f>
        <v>-0.003581842</v>
      </c>
    </row>
    <row r="78" ht="12.75">
      <c r="A78" t="s">
        <v>62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81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82</v>
      </c>
      <c r="B82">
        <f>B22+(2/0.017)*(B8*B51+B23*B50)</f>
        <v>51.03898462694113</v>
      </c>
      <c r="C82">
        <f>C22+(2/0.017)*(C8*C51+C23*C50)</f>
        <v>25.205954712108774</v>
      </c>
      <c r="D82">
        <f>D22+(2/0.017)*(D8*D51+D23*D50)</f>
        <v>28.225687900998025</v>
      </c>
      <c r="E82">
        <f>E22+(2/0.017)*(E8*E51+E23*E50)</f>
        <v>-42.312438881275014</v>
      </c>
      <c r="F82">
        <f>F22+(2/0.017)*(F8*F51+F23*F50)</f>
        <v>-75.76621662887177</v>
      </c>
    </row>
    <row r="83" spans="1:6" ht="12.75">
      <c r="A83" t="s">
        <v>83</v>
      </c>
      <c r="B83">
        <f>B23+(3/0.017)*(B9*B51+B24*B50)</f>
        <v>3.3000231561874953</v>
      </c>
      <c r="C83">
        <f>C23+(3/0.017)*(C9*C51+C24*C50)</f>
        <v>2.0849506276386154</v>
      </c>
      <c r="D83">
        <f>D23+(3/0.017)*(D9*D51+D24*D50)</f>
        <v>2.2842283265541465</v>
      </c>
      <c r="E83">
        <f>E23+(3/0.017)*(E9*E51+E24*E50)</f>
        <v>0.35322012288110893</v>
      </c>
      <c r="F83">
        <f>F23+(3/0.017)*(F9*F51+F24*F50)</f>
        <v>4.823089266074358</v>
      </c>
    </row>
    <row r="84" spans="1:6" ht="12.75">
      <c r="A84" t="s">
        <v>84</v>
      </c>
      <c r="B84">
        <f>B24+(4/0.017)*(B10*B51+B25*B50)</f>
        <v>1.0862039640454757</v>
      </c>
      <c r="C84">
        <f>C24+(4/0.017)*(C10*C51+C25*C50)</f>
        <v>0.23079368318948804</v>
      </c>
      <c r="D84">
        <f>D24+(4/0.017)*(D10*D51+D25*D50)</f>
        <v>0.18856576791238452</v>
      </c>
      <c r="E84">
        <f>E24+(4/0.017)*(E10*E51+E25*E50)</f>
        <v>0.6583256217684588</v>
      </c>
      <c r="F84">
        <f>F24+(4/0.017)*(F10*F51+F25*F50)</f>
        <v>3.1039470781397167</v>
      </c>
    </row>
    <row r="85" spans="1:6" ht="12.75">
      <c r="A85" t="s">
        <v>85</v>
      </c>
      <c r="B85">
        <f>B25+(5/0.017)*(B11*B51+B26*B50)</f>
        <v>0.3072699651088734</v>
      </c>
      <c r="C85">
        <f>C25+(5/0.017)*(C11*C51+C26*C50)</f>
        <v>0.2636608882870223</v>
      </c>
      <c r="D85">
        <f>D25+(5/0.017)*(D11*D51+D26*D50)</f>
        <v>0.4866468890002618</v>
      </c>
      <c r="E85">
        <f>E25+(5/0.017)*(E11*E51+E26*E50)</f>
        <v>-0.1013125572819281</v>
      </c>
      <c r="F85">
        <f>F25+(5/0.017)*(F11*F51+F26*F50)</f>
        <v>-1.2064668062914023</v>
      </c>
    </row>
    <row r="86" spans="1:6" ht="12.75">
      <c r="A86" t="s">
        <v>86</v>
      </c>
      <c r="B86">
        <f>B26+(6/0.017)*(B12*B51+B27*B50)</f>
        <v>0.5961167221073378</v>
      </c>
      <c r="C86">
        <f>C26+(6/0.017)*(C12*C51+C27*C50)</f>
        <v>0.2522748926642131</v>
      </c>
      <c r="D86">
        <f>D26+(6/0.017)*(D12*D51+D27*D50)</f>
        <v>-0.2092895433028375</v>
      </c>
      <c r="E86">
        <f>E26+(6/0.017)*(E12*E51+E27*E50)</f>
        <v>0.24415204048224765</v>
      </c>
      <c r="F86">
        <f>F26+(6/0.017)*(F12*F51+F27*F50)</f>
        <v>0.790116338527218</v>
      </c>
    </row>
    <row r="87" spans="1:6" ht="12.75">
      <c r="A87" t="s">
        <v>87</v>
      </c>
      <c r="B87">
        <f>B27+(7/0.017)*(B13*B51+B28*B50)</f>
        <v>0.23797066510851259</v>
      </c>
      <c r="C87">
        <f>C27+(7/0.017)*(C13*C51+C28*C50)</f>
        <v>-0.11643112658828608</v>
      </c>
      <c r="D87">
        <f>D27+(7/0.017)*(D13*D51+D28*D50)</f>
        <v>0.017548187060869753</v>
      </c>
      <c r="E87">
        <f>E27+(7/0.017)*(E13*E51+E28*E50)</f>
        <v>-0.15798128121649793</v>
      </c>
      <c r="F87">
        <f>F27+(7/0.017)*(F13*F51+F28*F50)</f>
        <v>0.1271677492796808</v>
      </c>
    </row>
    <row r="88" spans="1:6" ht="12.75">
      <c r="A88" t="s">
        <v>88</v>
      </c>
      <c r="B88">
        <f>B28+(8/0.017)*(B14*B51+B29*B50)</f>
        <v>-0.1396514192257545</v>
      </c>
      <c r="C88">
        <f>C28+(8/0.017)*(C14*C51+C29*C50)</f>
        <v>-0.5476069554989064</v>
      </c>
      <c r="D88">
        <f>D28+(8/0.017)*(D14*D51+D29*D50)</f>
        <v>-0.4833799052277074</v>
      </c>
      <c r="E88">
        <f>E28+(8/0.017)*(E14*E51+E29*E50)</f>
        <v>0.008673573817915876</v>
      </c>
      <c r="F88">
        <f>F28+(8/0.017)*(F14*F51+F29*F50)</f>
        <v>0.135258811940767</v>
      </c>
    </row>
    <row r="89" spans="1:6" ht="12.75">
      <c r="A89" t="s">
        <v>89</v>
      </c>
      <c r="B89">
        <f>B29+(9/0.017)*(B15*B51+B30*B50)</f>
        <v>-0.0901639146826281</v>
      </c>
      <c r="C89">
        <f>C29+(9/0.017)*(C15*C51+C30*C50)</f>
        <v>-0.005313679552728573</v>
      </c>
      <c r="D89">
        <f>D29+(9/0.017)*(D15*D51+D30*D50)</f>
        <v>-0.05675964834323644</v>
      </c>
      <c r="E89">
        <f>E29+(9/0.017)*(E15*E51+E30*E50)</f>
        <v>0.08910699033049996</v>
      </c>
      <c r="F89">
        <f>F29+(9/0.017)*(F15*F51+F30*F50)</f>
        <v>-0.0629714244444775</v>
      </c>
    </row>
    <row r="90" spans="1:6" ht="12.75">
      <c r="A90" t="s">
        <v>90</v>
      </c>
      <c r="B90">
        <f>B30+(10/0.017)*(B16*B51+B31*B50)</f>
        <v>0.12606074127619532</v>
      </c>
      <c r="C90">
        <f>C30+(10/0.017)*(C16*C51+C31*C50)</f>
        <v>0.13123006152558125</v>
      </c>
      <c r="D90">
        <f>D30+(10/0.017)*(D16*D51+D31*D50)</f>
        <v>0.14137469656985213</v>
      </c>
      <c r="E90">
        <f>E30+(10/0.017)*(E16*E51+E31*E50)</f>
        <v>0.019368872373710273</v>
      </c>
      <c r="F90">
        <f>F30+(10/0.017)*(F16*F51+F31*F50)</f>
        <v>0.19504224402714684</v>
      </c>
    </row>
    <row r="91" spans="1:6" ht="12.75">
      <c r="A91" t="s">
        <v>91</v>
      </c>
      <c r="B91">
        <f>B31+(11/0.017)*(B17*B51+B32*B50)</f>
        <v>-0.07322185511885597</v>
      </c>
      <c r="C91">
        <f>C31+(11/0.017)*(C17*C51+C32*C50)</f>
        <v>0.00699671299538418</v>
      </c>
      <c r="D91">
        <f>D31+(11/0.017)*(D17*D51+D32*D50)</f>
        <v>-0.03134979652997944</v>
      </c>
      <c r="E91">
        <f>E31+(11/0.017)*(E17*E51+E32*E50)</f>
        <v>-0.006950600269462368</v>
      </c>
      <c r="F91">
        <f>F31+(11/0.017)*(F17*F51+F32*F50)</f>
        <v>0.03388368639726209</v>
      </c>
    </row>
    <row r="92" spans="1:6" ht="12.75">
      <c r="A92" t="s">
        <v>92</v>
      </c>
      <c r="B92">
        <f>B32+(12/0.017)*(B18*B51+B33*B50)</f>
        <v>-0.012270877866476971</v>
      </c>
      <c r="C92">
        <f>C32+(12/0.017)*(C18*C51+C33*C50)</f>
        <v>-0.06291643519352341</v>
      </c>
      <c r="D92">
        <f>D32+(12/0.017)*(D18*D51+D33*D50)</f>
        <v>-0.06471900972582095</v>
      </c>
      <c r="E92">
        <f>E32+(12/0.017)*(E18*E51+E33*E50)</f>
        <v>0.019194573861438777</v>
      </c>
      <c r="F92">
        <f>F32+(12/0.017)*(F18*F51+F33*F50)</f>
        <v>0.04268369221431064</v>
      </c>
    </row>
    <row r="93" spans="1:6" ht="12.75">
      <c r="A93" t="s">
        <v>93</v>
      </c>
      <c r="B93">
        <f>B33+(13/0.017)*(B19*B51+B34*B50)</f>
        <v>0.13286323601278044</v>
      </c>
      <c r="C93">
        <f>C33+(13/0.017)*(C19*C51+C34*C50)</f>
        <v>0.13107118932690473</v>
      </c>
      <c r="D93">
        <f>D33+(13/0.017)*(D19*D51+D34*D50)</f>
        <v>0.13820186250025498</v>
      </c>
      <c r="E93">
        <f>E33+(13/0.017)*(E19*E51+E34*E50)</f>
        <v>0.14432360278736678</v>
      </c>
      <c r="F93">
        <f>F33+(13/0.017)*(F19*F51+F34*F50)</f>
        <v>0.09927903511643064</v>
      </c>
    </row>
    <row r="94" spans="1:6" ht="12.75">
      <c r="A94" t="s">
        <v>94</v>
      </c>
      <c r="B94">
        <f>B34+(14/0.017)*(B20*B51+B35*B50)</f>
        <v>-0.010897943440145351</v>
      </c>
      <c r="C94">
        <f>C34+(14/0.017)*(C20*C51+C35*C50)</f>
        <v>-0.008619951468504744</v>
      </c>
      <c r="D94">
        <f>D34+(14/0.017)*(D20*D51+D35*D50)</f>
        <v>-0.006252874429719871</v>
      </c>
      <c r="E94">
        <f>E34+(14/0.017)*(E20*E51+E35*E50)</f>
        <v>0.00520784757274838</v>
      </c>
      <c r="F94">
        <f>F34+(14/0.017)*(F20*F51+F35*F50)</f>
        <v>-0.03362251914415092</v>
      </c>
    </row>
    <row r="95" spans="1:6" ht="12.75">
      <c r="A95" t="s">
        <v>95</v>
      </c>
      <c r="B95" s="53">
        <f>B35</f>
        <v>-0.01296448</v>
      </c>
      <c r="C95" s="53">
        <f>C35</f>
        <v>0.003736698</v>
      </c>
      <c r="D95" s="53">
        <f>D35</f>
        <v>-0.001622854</v>
      </c>
      <c r="E95" s="53">
        <f>E35</f>
        <v>0.001097591</v>
      </c>
      <c r="F95" s="53">
        <f>F35</f>
        <v>-0.00107496</v>
      </c>
    </row>
    <row r="98" ht="12.75">
      <c r="A98" t="s">
        <v>63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65</v>
      </c>
      <c r="H100" t="s">
        <v>66</v>
      </c>
      <c r="I100" t="s">
        <v>61</v>
      </c>
      <c r="K100" t="s">
        <v>96</v>
      </c>
    </row>
    <row r="101" spans="1:9" ht="12.75">
      <c r="A101" t="s">
        <v>64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67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</v>
      </c>
    </row>
    <row r="103" spans="1:11" ht="12.75">
      <c r="A103" t="s">
        <v>68</v>
      </c>
      <c r="B103">
        <f>B63*10000/B62</f>
        <v>-1.847964763631348</v>
      </c>
      <c r="C103">
        <f>C63*10000/C62</f>
        <v>-0.8665110928693566</v>
      </c>
      <c r="D103">
        <f>D63*10000/D62</f>
        <v>0.08711934054847144</v>
      </c>
      <c r="E103">
        <f>E63*10000/E62</f>
        <v>-1.501869420865592</v>
      </c>
      <c r="F103">
        <f>F63*10000/F62</f>
        <v>-0.437229654682297</v>
      </c>
      <c r="G103">
        <f>AVERAGE(C103:E103)</f>
        <v>-0.7604203910621591</v>
      </c>
      <c r="H103">
        <f>STDEV(C103:E103)</f>
        <v>0.7997891901823302</v>
      </c>
      <c r="I103">
        <f>(B103*B4+C103*C4+D103*D4+E103*E4+F103*F4)/SUM(B4:F4)</f>
        <v>-0.8747936938468225</v>
      </c>
      <c r="K103">
        <f>(LN(H103)+LN(H123))/2-LN(K114*K115^3)</f>
        <v>-3.9601666092246743</v>
      </c>
    </row>
    <row r="104" spans="1:11" ht="12.75">
      <c r="A104" t="s">
        <v>69</v>
      </c>
      <c r="B104">
        <f>B64*10000/B62</f>
        <v>0.14481091919461292</v>
      </c>
      <c r="C104">
        <f>C64*10000/C62</f>
        <v>-0.5788124038480132</v>
      </c>
      <c r="D104">
        <f>D64*10000/D62</f>
        <v>0.5773427972475378</v>
      </c>
      <c r="E104">
        <f>E64*10000/E62</f>
        <v>0.32350550166628433</v>
      </c>
      <c r="F104">
        <f>F64*10000/F62</f>
        <v>-1.1769512287833581</v>
      </c>
      <c r="G104">
        <f>AVERAGE(C104:E104)</f>
        <v>0.10734529835526962</v>
      </c>
      <c r="H104">
        <f>STDEV(C104:E104)</f>
        <v>0.6076328145983131</v>
      </c>
      <c r="I104">
        <f>(B104*B4+C104*C4+D104*D4+E104*E4+F104*F4)/SUM(B4:F4)</f>
        <v>-0.05832871662504759</v>
      </c>
      <c r="K104">
        <f>(LN(H104)+LN(H124))/2-LN(K114*K115^4)</f>
        <v>-4.210086790241978</v>
      </c>
    </row>
    <row r="105" spans="1:11" ht="12.75">
      <c r="A105" t="s">
        <v>70</v>
      </c>
      <c r="B105">
        <f>B65*10000/B62</f>
        <v>0.41678405352335945</v>
      </c>
      <c r="C105">
        <f>C65*10000/C62</f>
        <v>-0.23225209557692875</v>
      </c>
      <c r="D105">
        <f>D65*10000/D62</f>
        <v>-0.3912195449703943</v>
      </c>
      <c r="E105">
        <f>E65*10000/E62</f>
        <v>0.8052396106719635</v>
      </c>
      <c r="F105">
        <f>F65*10000/F62</f>
        <v>-1.350308592090618</v>
      </c>
      <c r="G105">
        <f>AVERAGE(C105:E105)</f>
        <v>0.060589323374880134</v>
      </c>
      <c r="H105">
        <f>STDEV(C105:E105)</f>
        <v>0.6497658811221065</v>
      </c>
      <c r="I105">
        <f>(B105*B4+C105*C4+D105*D4+E105*E4+F105*F4)/SUM(B4:F4)</f>
        <v>-0.0757690155549147</v>
      </c>
      <c r="K105">
        <f>(LN(H105)+LN(H125))/2-LN(K114*K115^5)</f>
        <v>-3.518806076679513</v>
      </c>
    </row>
    <row r="106" spans="1:11" ht="12.75">
      <c r="A106" t="s">
        <v>71</v>
      </c>
      <c r="B106">
        <f>B66*10000/B62</f>
        <v>-1.1635801524162064</v>
      </c>
      <c r="C106">
        <f>C66*10000/C62</f>
        <v>-4.345602540019239</v>
      </c>
      <c r="D106">
        <f>D66*10000/D62</f>
        <v>-3.998889484042576</v>
      </c>
      <c r="E106">
        <f>E66*10000/E62</f>
        <v>-4.38015441484409</v>
      </c>
      <c r="F106">
        <f>F66*10000/F62</f>
        <v>9.42197522819587</v>
      </c>
      <c r="G106">
        <f>AVERAGE(C106:E106)</f>
        <v>-4.2415488129686345</v>
      </c>
      <c r="H106">
        <f>STDEV(C106:E106)</f>
        <v>0.21085805758760645</v>
      </c>
      <c r="I106">
        <f>(B106*B4+C106*C4+D106*D4+E106*E4+F106*F4)/SUM(B4:F4)</f>
        <v>-1.9762311737318685</v>
      </c>
      <c r="K106">
        <f>(LN(H106)+LN(H126))/2-LN(K114*K115^6)</f>
        <v>-3.5484777269357823</v>
      </c>
    </row>
    <row r="107" spans="1:11" ht="12.75">
      <c r="A107" t="s">
        <v>72</v>
      </c>
      <c r="B107">
        <f>B67*10000/B62</f>
        <v>-0.19613333749328393</v>
      </c>
      <c r="C107">
        <f>C67*10000/C62</f>
        <v>-0.09688981532853118</v>
      </c>
      <c r="D107">
        <f>D67*10000/D62</f>
        <v>-0.051863609954885356</v>
      </c>
      <c r="E107">
        <f>E67*10000/E62</f>
        <v>0.019076345512895262</v>
      </c>
      <c r="F107">
        <f>F67*10000/F62</f>
        <v>-0.19796881034672303</v>
      </c>
      <c r="G107">
        <f>AVERAGE(C107:E107)</f>
        <v>-0.043225693256840426</v>
      </c>
      <c r="H107">
        <f>STDEV(C107:E107)</f>
        <v>0.05846364527410748</v>
      </c>
      <c r="I107">
        <f>(B107*B4+C107*C4+D107*D4+E107*E4+F107*F4)/SUM(B4:F4)</f>
        <v>-0.08596232527451186</v>
      </c>
      <c r="K107">
        <f>(LN(H107)+LN(H127))/2-LN(K114*K115^7)</f>
        <v>-4.127421808878362</v>
      </c>
    </row>
    <row r="108" spans="1:9" ht="12.75">
      <c r="A108" t="s">
        <v>73</v>
      </c>
      <c r="B108">
        <f>B68*10000/B62</f>
        <v>-0.07729565508368695</v>
      </c>
      <c r="C108">
        <f>C68*10000/C62</f>
        <v>0.10433533679507884</v>
      </c>
      <c r="D108">
        <f>D68*10000/D62</f>
        <v>0.19082488517298177</v>
      </c>
      <c r="E108">
        <f>E68*10000/E62</f>
        <v>0.014627091999966277</v>
      </c>
      <c r="F108">
        <f>F68*10000/F62</f>
        <v>-0.2345939943678438</v>
      </c>
      <c r="G108">
        <f>AVERAGE(C108:E108)</f>
        <v>0.10326243798934227</v>
      </c>
      <c r="H108">
        <f>STDEV(C108:E108)</f>
        <v>0.08810379624991029</v>
      </c>
      <c r="I108">
        <f>(B108*B4+C108*C4+D108*D4+E108*E4+F108*F4)/SUM(B4:F4)</f>
        <v>0.03212838723977866</v>
      </c>
    </row>
    <row r="109" spans="1:9" ht="12.75">
      <c r="A109" t="s">
        <v>74</v>
      </c>
      <c r="B109">
        <f>B69*10000/B62</f>
        <v>-0.1231517563593046</v>
      </c>
      <c r="C109">
        <f>C69*10000/C62</f>
        <v>-0.05176290891635961</v>
      </c>
      <c r="D109">
        <f>D69*10000/D62</f>
        <v>-0.06791900960127936</v>
      </c>
      <c r="E109">
        <f>E69*10000/E62</f>
        <v>0.07051241403597834</v>
      </c>
      <c r="F109">
        <f>F69*10000/F62</f>
        <v>0.09209625873083449</v>
      </c>
      <c r="G109">
        <f>AVERAGE(C109:E109)</f>
        <v>-0.01638983482722021</v>
      </c>
      <c r="H109">
        <f>STDEV(C109:E109)</f>
        <v>0.07569184593102672</v>
      </c>
      <c r="I109">
        <f>(B109*B4+C109*C4+D109*D4+E109*E4+F109*F4)/SUM(B4:F4)</f>
        <v>-0.017384910707755254</v>
      </c>
    </row>
    <row r="110" spans="1:11" ht="12.75">
      <c r="A110" t="s">
        <v>75</v>
      </c>
      <c r="B110">
        <f>B70*10000/B62</f>
        <v>0.09401905201016421</v>
      </c>
      <c r="C110">
        <f>C70*10000/C62</f>
        <v>0.533311533774137</v>
      </c>
      <c r="D110">
        <f>D70*10000/D62</f>
        <v>0.6032660742188946</v>
      </c>
      <c r="E110">
        <f>E70*10000/E62</f>
        <v>0.6016531658408014</v>
      </c>
      <c r="F110">
        <f>F70*10000/F62</f>
        <v>-0.03335339865350708</v>
      </c>
      <c r="G110">
        <f>AVERAGE(C110:E110)</f>
        <v>0.5794102579446109</v>
      </c>
      <c r="H110">
        <f>STDEV(C110:E110)</f>
        <v>0.03993081073517443</v>
      </c>
      <c r="I110">
        <f>(B110*B4+C110*C4+D110*D4+E110*E4+F110*F4)/SUM(B4:F4)</f>
        <v>0.427553861404279</v>
      </c>
      <c r="K110">
        <f>EXP(AVERAGE(K103:K107))</f>
        <v>0.020796058563045183</v>
      </c>
    </row>
    <row r="111" spans="1:9" ht="12.75">
      <c r="A111" t="s">
        <v>76</v>
      </c>
      <c r="B111">
        <f>B71*10000/B62</f>
        <v>-0.02124840604898106</v>
      </c>
      <c r="C111">
        <f>C71*10000/C62</f>
        <v>0.016262065350550726</v>
      </c>
      <c r="D111">
        <f>D71*10000/D62</f>
        <v>-0.0015412600716990547</v>
      </c>
      <c r="E111">
        <f>E71*10000/E62</f>
        <v>-0.023159553976114165</v>
      </c>
      <c r="F111">
        <f>F71*10000/F62</f>
        <v>-0.03466934231669897</v>
      </c>
      <c r="G111">
        <f>AVERAGE(C111:E111)</f>
        <v>-0.0028129162324208312</v>
      </c>
      <c r="H111">
        <f>STDEV(C111:E111)</f>
        <v>0.019741551348043698</v>
      </c>
      <c r="I111">
        <f>(B111*B4+C111*C4+D111*D4+E111*E4+F111*F4)/SUM(B4:F4)</f>
        <v>-0.009723818052522213</v>
      </c>
    </row>
    <row r="112" spans="1:9" ht="12.75">
      <c r="A112" t="s">
        <v>77</v>
      </c>
      <c r="B112">
        <f>B72*10000/B62</f>
        <v>-0.05950291107126851</v>
      </c>
      <c r="C112">
        <f>C72*10000/C62</f>
        <v>-0.0364463917093676</v>
      </c>
      <c r="D112">
        <f>D72*10000/D62</f>
        <v>-0.05622258466197765</v>
      </c>
      <c r="E112">
        <f>E72*10000/E62</f>
        <v>-0.06485676893154671</v>
      </c>
      <c r="F112">
        <f>F72*10000/F62</f>
        <v>-0.06961320650244751</v>
      </c>
      <c r="G112">
        <f>AVERAGE(C112:E112)</f>
        <v>-0.05250858176763065</v>
      </c>
      <c r="H112">
        <f>STDEV(C112:E112)</f>
        <v>0.01456477760218269</v>
      </c>
      <c r="I112">
        <f>(B112*B4+C112*C4+D112*D4+E112*E4+F112*F4)/SUM(B4:F4)</f>
        <v>-0.055798723307136575</v>
      </c>
    </row>
    <row r="113" spans="1:9" ht="12.75">
      <c r="A113" t="s">
        <v>78</v>
      </c>
      <c r="B113">
        <f>B73*10000/B62</f>
        <v>0.02762431855571146</v>
      </c>
      <c r="C113">
        <f>C73*10000/C62</f>
        <v>0.011975535782976722</v>
      </c>
      <c r="D113">
        <f>D73*10000/D62</f>
        <v>0.030903317429355606</v>
      </c>
      <c r="E113">
        <f>E73*10000/E62</f>
        <v>0.0223688274742651</v>
      </c>
      <c r="F113">
        <f>F73*10000/F62</f>
        <v>-0.025251897135007206</v>
      </c>
      <c r="G113">
        <f>AVERAGE(C113:E113)</f>
        <v>0.021749226895532475</v>
      </c>
      <c r="H113">
        <f>STDEV(C113:E113)</f>
        <v>0.009479090577219096</v>
      </c>
      <c r="I113">
        <f>(B113*B4+C113*C4+D113*D4+E113*E4+F113*F4)/SUM(B4:F4)</f>
        <v>0.016338326644622623</v>
      </c>
    </row>
    <row r="114" spans="1:11" ht="12.75">
      <c r="A114" t="s">
        <v>79</v>
      </c>
      <c r="B114">
        <f>B74*10000/B62</f>
        <v>-0.2644065795341106</v>
      </c>
      <c r="C114">
        <f>C74*10000/C62</f>
        <v>-0.24557992984108037</v>
      </c>
      <c r="D114">
        <f>D74*10000/D62</f>
        <v>-0.26684671831492435</v>
      </c>
      <c r="E114">
        <f>E74*10000/E62</f>
        <v>-0.2590979569493595</v>
      </c>
      <c r="F114">
        <f>F74*10000/F62</f>
        <v>-0.18933458632463807</v>
      </c>
      <c r="G114">
        <f>AVERAGE(C114:E114)</f>
        <v>-0.2571748683684547</v>
      </c>
      <c r="H114">
        <f>STDEV(C114:E114)</f>
        <v>0.010763028164292004</v>
      </c>
      <c r="I114">
        <f>(B114*B4+C114*C4+D114*D4+E114*E4+F114*F4)/SUM(B4:F4)</f>
        <v>-0.2491845088940275</v>
      </c>
      <c r="J114" t="s">
        <v>97</v>
      </c>
      <c r="K114">
        <v>285</v>
      </c>
    </row>
    <row r="115" spans="1:11" ht="12.75">
      <c r="A115" t="s">
        <v>80</v>
      </c>
      <c r="B115">
        <f>B75*10000/B62</f>
        <v>-0.0064996076082993025</v>
      </c>
      <c r="C115">
        <f>C75*10000/C62</f>
        <v>0.0034497189832787415</v>
      </c>
      <c r="D115">
        <f>D75*10000/D62</f>
        <v>-8.44430944546667E-05</v>
      </c>
      <c r="E115">
        <f>E75*10000/E62</f>
        <v>-0.004026783460456552</v>
      </c>
      <c r="F115">
        <f>F75*10000/F62</f>
        <v>-0.0035818612772750896</v>
      </c>
      <c r="G115">
        <f>AVERAGE(C115:E115)</f>
        <v>-0.0002205025238774925</v>
      </c>
      <c r="H115">
        <f>STDEV(C115:E115)</f>
        <v>0.0037401077957789</v>
      </c>
      <c r="I115">
        <f>(B115*B4+C115*C4+D115*D4+E115*E4+F115*F4)/SUM(B4:F4)</f>
        <v>-0.0015768234620942726</v>
      </c>
      <c r="J115" t="s">
        <v>98</v>
      </c>
      <c r="K115">
        <v>0.5536</v>
      </c>
    </row>
    <row r="118" ht="12.75">
      <c r="A118" t="s">
        <v>63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65</v>
      </c>
      <c r="H120" t="s">
        <v>66</v>
      </c>
      <c r="I120" t="s">
        <v>61</v>
      </c>
    </row>
    <row r="121" spans="1:9" ht="12.75">
      <c r="A121" t="s">
        <v>81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82</v>
      </c>
      <c r="B122">
        <f>B82*10000/B62</f>
        <v>51.03919357280687</v>
      </c>
      <c r="C122">
        <f>C82*10000/C62</f>
        <v>25.205844990374874</v>
      </c>
      <c r="D122">
        <f>D82*10000/D62</f>
        <v>28.225642594106354</v>
      </c>
      <c r="E122">
        <f>E82*10000/E62</f>
        <v>-42.312475242922865</v>
      </c>
      <c r="F122">
        <f>F82*10000/F62</f>
        <v>-75.76662439844968</v>
      </c>
      <c r="G122">
        <f>AVERAGE(C122:E122)</f>
        <v>3.7063374471861223</v>
      </c>
      <c r="H122">
        <f>STDEV(C122:E122)</f>
        <v>39.88205279881387</v>
      </c>
      <c r="I122">
        <f>(B122*B4+C122*C4+D122*D4+E122*E4+F122*F4)/SUM(B4:F4)</f>
        <v>-0.03177477546011309</v>
      </c>
    </row>
    <row r="123" spans="1:9" ht="12.75">
      <c r="A123" t="s">
        <v>83</v>
      </c>
      <c r="B123">
        <f>B83*10000/B62</f>
        <v>3.300036665982026</v>
      </c>
      <c r="C123">
        <f>C83*10000/C62</f>
        <v>2.0849415518309113</v>
      </c>
      <c r="D123">
        <f>D83*10000/D62</f>
        <v>2.2842246599903517</v>
      </c>
      <c r="E123">
        <f>E83*10000/E62</f>
        <v>0.3532204264246073</v>
      </c>
      <c r="F123">
        <f>F83*10000/F62</f>
        <v>4.823115223673426</v>
      </c>
      <c r="G123">
        <f>AVERAGE(C123:E123)</f>
        <v>1.57412887941529</v>
      </c>
      <c r="H123">
        <f>STDEV(C123:E123)</f>
        <v>1.0620223760531133</v>
      </c>
      <c r="I123">
        <f>(B123*B4+C123*C4+D123*D4+E123*E4+F123*F4)/SUM(B4:F4)</f>
        <v>2.2565804116850496</v>
      </c>
    </row>
    <row r="124" spans="1:9" ht="12.75">
      <c r="A124" t="s">
        <v>84</v>
      </c>
      <c r="B124">
        <f>B84*10000/B62</f>
        <v>1.0862084107998402</v>
      </c>
      <c r="C124">
        <f>C84*10000/C62</f>
        <v>0.2307926785426345</v>
      </c>
      <c r="D124">
        <f>D84*10000/D62</f>
        <v>0.18856546523317794</v>
      </c>
      <c r="E124">
        <f>E84*10000/E62</f>
        <v>0.6583261875076377</v>
      </c>
      <c r="F124">
        <f>F84*10000/F62</f>
        <v>3.103963783410828</v>
      </c>
      <c r="G124">
        <f>AVERAGE(C124:E124)</f>
        <v>0.3592281104278167</v>
      </c>
      <c r="H124">
        <f>STDEV(C124:E124)</f>
        <v>0.2598856078558517</v>
      </c>
      <c r="I124">
        <f>(B124*B4+C124*C4+D124*D4+E124*E4+F124*F4)/SUM(B4:F4)</f>
        <v>0.830025694131724</v>
      </c>
    </row>
    <row r="125" spans="1:9" ht="12.75">
      <c r="A125" t="s">
        <v>85</v>
      </c>
      <c r="B125">
        <f>B85*10000/B62</f>
        <v>0.30727122302552956</v>
      </c>
      <c r="C125">
        <f>C85*10000/C62</f>
        <v>0.26365974056894714</v>
      </c>
      <c r="D125">
        <f>D85*10000/D62</f>
        <v>0.486646107851616</v>
      </c>
      <c r="E125">
        <f>E85*10000/E62</f>
        <v>-0.10131264434596006</v>
      </c>
      <c r="F125">
        <f>F85*10000/F62</f>
        <v>-1.206473299428875</v>
      </c>
      <c r="G125">
        <f>AVERAGE(C125:E125)</f>
        <v>0.21633106802486768</v>
      </c>
      <c r="H125">
        <f>STDEV(C125:E125)</f>
        <v>0.2968229708176595</v>
      </c>
      <c r="I125">
        <f>(B125*B4+C125*C4+D125*D4+E125*E4+F125*F4)/SUM(B4:F4)</f>
        <v>0.039958575886689995</v>
      </c>
    </row>
    <row r="126" spans="1:9" ht="12.75">
      <c r="A126" t="s">
        <v>86</v>
      </c>
      <c r="B126">
        <f>B86*10000/B62</f>
        <v>0.596119162518829</v>
      </c>
      <c r="C126">
        <f>C86*10000/C62</f>
        <v>0.2522737945094732</v>
      </c>
      <c r="D126">
        <f>D86*10000/D62</f>
        <v>-0.20928920735854806</v>
      </c>
      <c r="E126">
        <f>E86*10000/E62</f>
        <v>0.24415225029692042</v>
      </c>
      <c r="F126">
        <f>F86*10000/F62</f>
        <v>0.7901205908895529</v>
      </c>
      <c r="G126">
        <f>AVERAGE(C126:E126)</f>
        <v>0.09571227914928186</v>
      </c>
      <c r="H126">
        <f>STDEV(C126:E126)</f>
        <v>0.26417024803919265</v>
      </c>
      <c r="I126">
        <f>(B126*B4+C126*C4+D126*D4+E126*E4+F126*F4)/SUM(B4:F4)</f>
        <v>0.26063419681111294</v>
      </c>
    </row>
    <row r="127" spans="1:9" ht="12.75">
      <c r="A127" t="s">
        <v>87</v>
      </c>
      <c r="B127">
        <f>B87*10000/B62</f>
        <v>0.2379716393243401</v>
      </c>
      <c r="C127">
        <f>C87*10000/C62</f>
        <v>-0.11643061976260799</v>
      </c>
      <c r="D127">
        <f>D87*10000/D62</f>
        <v>0.017548158893130744</v>
      </c>
      <c r="E127">
        <f>E87*10000/E62</f>
        <v>-0.15798141697940518</v>
      </c>
      <c r="F127">
        <f>F87*10000/F62</f>
        <v>0.12716843368945807</v>
      </c>
      <c r="G127">
        <f>AVERAGE(C127:E127)</f>
        <v>-0.08562129261629414</v>
      </c>
      <c r="H127">
        <f>STDEV(C127:E127)</f>
        <v>0.0917309597731569</v>
      </c>
      <c r="I127">
        <f>(B127*B4+C127*C4+D127*D4+E127*E4+F127*F4)/SUM(B4:F4)</f>
        <v>-0.010460819629882644</v>
      </c>
    </row>
    <row r="128" spans="1:9" ht="12.75">
      <c r="A128" t="s">
        <v>88</v>
      </c>
      <c r="B128">
        <f>B88*10000/B62</f>
        <v>-0.13965199093749417</v>
      </c>
      <c r="C128">
        <f>C88*10000/C62</f>
        <v>-0.5476045717612008</v>
      </c>
      <c r="D128">
        <f>D88*10000/D62</f>
        <v>-0.4833791293231102</v>
      </c>
      <c r="E128">
        <f>E88*10000/E62</f>
        <v>0.008673581271644498</v>
      </c>
      <c r="F128">
        <f>F88*10000/F62</f>
        <v>0.135259539896195</v>
      </c>
      <c r="G128">
        <f>AVERAGE(C128:E128)</f>
        <v>-0.3407700399375555</v>
      </c>
      <c r="H128">
        <f>STDEV(C128:E128)</f>
        <v>0.30432607539765844</v>
      </c>
      <c r="I128">
        <f>(B128*B4+C128*C4+D128*D4+E128*E4+F128*F4)/SUM(B4:F4)</f>
        <v>-0.2482531102226301</v>
      </c>
    </row>
    <row r="129" spans="1:9" ht="12.75">
      <c r="A129" t="s">
        <v>89</v>
      </c>
      <c r="B129">
        <f>B89*10000/B62</f>
        <v>-0.0901642838000263</v>
      </c>
      <c r="C129">
        <f>C89*10000/C62</f>
        <v>-0.005313656422236569</v>
      </c>
      <c r="D129">
        <f>D89*10000/D62</f>
        <v>-0.056759557234624745</v>
      </c>
      <c r="E129">
        <f>E89*10000/E62</f>
        <v>0.08910706690554714</v>
      </c>
      <c r="F129">
        <f>F89*10000/F62</f>
        <v>-0.06297176335319313</v>
      </c>
      <c r="G129">
        <f>AVERAGE(C129:E129)</f>
        <v>0.009011284416228607</v>
      </c>
      <c r="H129">
        <f>STDEV(C129:E129)</f>
        <v>0.07398088237532512</v>
      </c>
      <c r="I129">
        <f>(B129*B4+C129*C4+D129*D4+E129*E4+F129*F4)/SUM(B4:F4)</f>
        <v>-0.01492322664830301</v>
      </c>
    </row>
    <row r="130" spans="1:9" ht="12.75">
      <c r="A130" t="s">
        <v>90</v>
      </c>
      <c r="B130">
        <f>B90*10000/B62</f>
        <v>0.12606125734975976</v>
      </c>
      <c r="C130">
        <f>C90*10000/C62</f>
        <v>0.1312294902800143</v>
      </c>
      <c r="D130">
        <f>D90*10000/D62</f>
        <v>0.14137446964011052</v>
      </c>
      <c r="E130">
        <f>E90*10000/E62</f>
        <v>0.01936888901855834</v>
      </c>
      <c r="F130">
        <f>F90*10000/F62</f>
        <v>0.1950432937336923</v>
      </c>
      <c r="G130">
        <f>AVERAGE(C130:E130)</f>
        <v>0.09732428297956104</v>
      </c>
      <c r="H130">
        <f>STDEV(C130:E130)</f>
        <v>0.06770164501151761</v>
      </c>
      <c r="I130">
        <f>(B130*B4+C130*C4+D130*D4+E130*E4+F130*F4)/SUM(B4:F4)</f>
        <v>0.11449567895026141</v>
      </c>
    </row>
    <row r="131" spans="1:9" ht="12.75">
      <c r="A131" t="s">
        <v>91</v>
      </c>
      <c r="B131">
        <f>B91*10000/B62</f>
        <v>-0.07322215487803066</v>
      </c>
      <c r="C131">
        <f>C91*10000/C62</f>
        <v>0.006996682538633376</v>
      </c>
      <c r="D131">
        <f>D91*10000/D62</f>
        <v>-0.031349746208377355</v>
      </c>
      <c r="E131">
        <f>E91*10000/E62</f>
        <v>-0.006950606242535205</v>
      </c>
      <c r="F131">
        <f>F91*10000/F62</f>
        <v>0.03388386875738398</v>
      </c>
      <c r="G131">
        <f>AVERAGE(C131:E131)</f>
        <v>-0.010434556637426394</v>
      </c>
      <c r="H131">
        <f>STDEV(C131:E131)</f>
        <v>0.01940916232550853</v>
      </c>
      <c r="I131">
        <f>(B131*B4+C131*C4+D131*D4+E131*E4+F131*F4)/SUM(B4:F4)</f>
        <v>-0.013615481038593301</v>
      </c>
    </row>
    <row r="132" spans="1:9" ht="12.75">
      <c r="A132" t="s">
        <v>92</v>
      </c>
      <c r="B132">
        <f>B92*10000/B62</f>
        <v>-0.012270928101590738</v>
      </c>
      <c r="C132">
        <f>C92*10000/C62</f>
        <v>-0.06291616131774926</v>
      </c>
      <c r="D132">
        <f>D92*10000/D62</f>
        <v>-0.06471890584111945</v>
      </c>
      <c r="E132">
        <f>E92*10000/E62</f>
        <v>0.01919459035650155</v>
      </c>
      <c r="F132">
        <f>F92*10000/F62</f>
        <v>0.042683921935576026</v>
      </c>
      <c r="G132">
        <f>AVERAGE(C132:E132)</f>
        <v>-0.036146825600789044</v>
      </c>
      <c r="H132">
        <f>STDEV(C132:E132)</f>
        <v>0.04793554747859389</v>
      </c>
      <c r="I132">
        <f>(B132*B4+C132*C4+D132*D4+E132*E4+F132*F4)/SUM(B4:F4)</f>
        <v>-0.022190087069895805</v>
      </c>
    </row>
    <row r="133" spans="1:9" ht="12.75">
      <c r="A133" t="s">
        <v>93</v>
      </c>
      <c r="B133">
        <f>B93*10000/B62</f>
        <v>0.1328637799347271</v>
      </c>
      <c r="C133">
        <f>C93*10000/C62</f>
        <v>0.1310706187729098</v>
      </c>
      <c r="D133">
        <f>D93*10000/D62</f>
        <v>0.13820164066343618</v>
      </c>
      <c r="E133">
        <f>E93*10000/E62</f>
        <v>0.1443237268134017</v>
      </c>
      <c r="F133">
        <f>F93*10000/F62</f>
        <v>0.09927956943069424</v>
      </c>
      <c r="G133">
        <f>AVERAGE(C133:E133)</f>
        <v>0.1378653287499159</v>
      </c>
      <c r="H133">
        <f>STDEV(C133:E133)</f>
        <v>0.006632951640153598</v>
      </c>
      <c r="I133">
        <f>(B133*B4+C133*C4+D133*D4+E133*E4+F133*F4)/SUM(B4:F4)</f>
        <v>0.13200204618146225</v>
      </c>
    </row>
    <row r="134" spans="1:9" ht="12.75">
      <c r="A134" t="s">
        <v>94</v>
      </c>
      <c r="B134">
        <f>B94*10000/B62</f>
        <v>-0.010897988054673707</v>
      </c>
      <c r="C134">
        <f>C94*10000/C62</f>
        <v>-0.008619913945783148</v>
      </c>
      <c r="D134">
        <f>D94*10000/D62</f>
        <v>-0.006252864392823502</v>
      </c>
      <c r="E134">
        <f>E94*10000/E62</f>
        <v>0.0052078520481680084</v>
      </c>
      <c r="F134">
        <f>F94*10000/F62</f>
        <v>-0.033622700098685135</v>
      </c>
      <c r="G134">
        <f>AVERAGE(C134:E134)</f>
        <v>-0.0032216420968128805</v>
      </c>
      <c r="H134">
        <f>STDEV(C134:E134)</f>
        <v>0.007395472233180375</v>
      </c>
      <c r="I134">
        <f>(B134*B4+C134*C4+D134*D4+E134*E4+F134*F4)/SUM(B4:F4)</f>
        <v>-0.008381570038836099</v>
      </c>
    </row>
    <row r="135" spans="1:9" ht="12.75">
      <c r="A135" t="s">
        <v>95</v>
      </c>
      <c r="B135">
        <f>B95*10000/B62</f>
        <v>-0.012964533074615755</v>
      </c>
      <c r="C135">
        <f>C95*10000/C62</f>
        <v>0.003736681734122024</v>
      </c>
      <c r="D135">
        <f>D95*10000/D62</f>
        <v>-0.0016228513950512513</v>
      </c>
      <c r="E135">
        <f>E95*10000/E62</f>
        <v>0.0010975919432265897</v>
      </c>
      <c r="F135">
        <f>F95*10000/F62</f>
        <v>-0.0010749657853751312</v>
      </c>
      <c r="G135">
        <f>AVERAGE(C135:E135)</f>
        <v>0.001070474094099121</v>
      </c>
      <c r="H135">
        <f>STDEV(C135:E135)</f>
        <v>0.0026798694695791517</v>
      </c>
      <c r="I135">
        <f>(B135*B4+C135*C4+D135*D4+E135*E4+F135*F4)/SUM(B4:F4)</f>
        <v>-0.0012459887925971589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2005-05-03T13:04:52Z</cp:lastPrinted>
  <dcterms:created xsi:type="dcterms:W3CDTF">2005-05-03T13:04:52Z</dcterms:created>
  <dcterms:modified xsi:type="dcterms:W3CDTF">2005-05-04T07:33:23Z</dcterms:modified>
  <cp:category/>
  <cp:version/>
  <cp:contentType/>
  <cp:contentStatus/>
</cp:coreProperties>
</file>