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<sst xmlns="http://schemas.openxmlformats.org/spreadsheetml/2006/main" count="206" uniqueCount="99">
  <si>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04/05/2005       10:21:31</t>
  </si>
  <si>
    <t>LISSNER</t>
  </si>
  <si>
    <t>HCMQAP572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</si>
  <si>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</si>
  <si>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</si>
  <si>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</si>
  <si>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</si>
  <si>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</si>
  <si>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</si>
  <si>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</si>
  <si>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</si>
  <si>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</si>
  <si>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</si>
  <si>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</si>
  <si>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</si>
  <si>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</si>
  <si>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</si>
  <si>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</si>
  <si>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</si>
  <si>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</si>
  <si>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</si>
  <si>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</si>
  <si>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</si>
  <si>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</si>
  <si>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</si>
  <si>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</si>
  <si>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</si>
  <si>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</si>
  <si>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</si>
  <si>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</si>
  <si>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</si>
  <si>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</si>
  <si>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</si>
  <si>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</si>
  <si>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</si>
  <si>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</si>
  <si>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</si>
  <si>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</si>
  <si>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</si>
  <si>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</si>
  <si>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</si>
  <si>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</si>
  <si>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</si>
  <si>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</si>
  <si>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</si>
  <si>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</si>
  <si>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</si>
  <si>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</si>
  <si>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</si>
  <si>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55.359106*</t>
  </si>
  <si>
    <t>Number of measurement</t>
  </si>
  <si>
    <t>Mean real current (A)</t>
  </si>
  <si>
    <t xml:space="preserve">* = Integral error  ! = Central error           Conclusion : CONTACT CEA           </t>
  </si>
  <si>
    <t>Duration : 33mn</t>
  </si>
  <si>
    <t>Dx moy(m)</t>
  </si>
  <si>
    <t>Dy moy(m)</t>
  </si>
  <si>
    <t>Dx moy (mm)</t>
  </si>
  <si>
    <t>Dy moy (mm)</t>
  </si>
  <si>
    <t>* = Integral error  ! = Central error           Conclusion : CONTACT CEA           Duration : 33mn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</si>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</sst>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002388"/>
        <c:axId val="19586037"/>
      </c:lineChart>
      <c:catAx>
        <c:axId val="32002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23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-0.002271</v>
      </c>
      <c r="C4" s="11">
        <v>-0.003777</v>
      </c>
      <c r="D4" s="11">
        <v>-0.003775</v>
      </c>
      <c r="E4" s="11">
        <v>-0.00378</v>
      </c>
      <c r="F4" s="23">
        <v>-0.002092</v>
      </c>
      <c r="G4" s="33">
        <v>-0.011769</v>
      </c>
    </row>
    <row r="5" spans="1:7" ht="12.75" thickBot="1">
      <c r="A5" s="43" t="s">
        <v>13</v>
      </c>
      <c r="B5" s="44">
        <v>3.565398</v>
      </c>
      <c r="C5" s="45">
        <v>3.138497</v>
      </c>
      <c r="D5" s="45">
        <v>0.357154</v>
      </c>
      <c r="E5" s="45">
        <v>-2.383706</v>
      </c>
      <c r="F5" s="46">
        <v>-5.809521</v>
      </c>
      <c r="G5" s="47">
        <v>6.480042</v>
      </c>
    </row>
    <row r="6" spans="1:7" ht="12.75" thickTop="1">
      <c r="A6" s="6" t="s">
        <v>14</v>
      </c>
      <c r="B6" s="38">
        <v>-75.38649</v>
      </c>
      <c r="C6" s="39">
        <v>81.13558</v>
      </c>
      <c r="D6" s="39">
        <v>-1.092226</v>
      </c>
      <c r="E6" s="39">
        <v>-68.63067</v>
      </c>
      <c r="F6" s="40">
        <v>61.32075</v>
      </c>
      <c r="G6" s="41">
        <v>-0.001343338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-0.1646321</v>
      </c>
      <c r="C8" s="12">
        <v>4.895253</v>
      </c>
      <c r="D8" s="12">
        <v>1.610855</v>
      </c>
      <c r="E8" s="12">
        <v>2.263256</v>
      </c>
      <c r="F8" s="24">
        <v>-4.714275</v>
      </c>
      <c r="G8" s="34">
        <v>1.458572</v>
      </c>
    </row>
    <row r="9" spans="1:7" ht="12">
      <c r="A9" s="19" t="s">
        <v>17</v>
      </c>
      <c r="B9" s="28">
        <v>-0.2998811</v>
      </c>
      <c r="C9" s="12">
        <v>0.04409464</v>
      </c>
      <c r="D9" s="12">
        <v>-0.4554766</v>
      </c>
      <c r="E9" s="12">
        <v>0.3401077</v>
      </c>
      <c r="F9" s="24">
        <v>-1.373342</v>
      </c>
      <c r="G9" s="34">
        <v>-0.2433612</v>
      </c>
    </row>
    <row r="10" spans="1:7" ht="12">
      <c r="A10" s="19" t="s">
        <v>18</v>
      </c>
      <c r="B10" s="48">
        <v>-0.06563829</v>
      </c>
      <c r="C10" s="49">
        <v>-2.367884</v>
      </c>
      <c r="D10" s="49">
        <v>-0.914789</v>
      </c>
      <c r="E10" s="49">
        <v>-1.231876</v>
      </c>
      <c r="F10" s="50">
        <v>-0.4717118</v>
      </c>
      <c r="G10" s="34">
        <v>-1.158957</v>
      </c>
    </row>
    <row r="11" spans="1:7" ht="12">
      <c r="A11" s="20" t="s">
        <v>19</v>
      </c>
      <c r="B11" s="52">
        <v>-1.440496</v>
      </c>
      <c r="C11" s="53">
        <v>-3.894841</v>
      </c>
      <c r="D11" s="53">
        <v>-2.649358</v>
      </c>
      <c r="E11" s="53">
        <v>-4.803293</v>
      </c>
      <c r="F11" s="54">
        <v>10.26754</v>
      </c>
      <c r="G11" s="51">
        <v>-1.571542</v>
      </c>
    </row>
    <row r="12" spans="1:7" ht="12">
      <c r="A12" s="19" t="s">
        <v>20</v>
      </c>
      <c r="B12" s="28">
        <v>-0.5409366</v>
      </c>
      <c r="C12" s="12">
        <v>-0.3451667</v>
      </c>
      <c r="D12" s="12">
        <v>0.4173281</v>
      </c>
      <c r="E12" s="12">
        <v>-0.1018152</v>
      </c>
      <c r="F12" s="24">
        <v>-0.4154034</v>
      </c>
      <c r="G12" s="34">
        <v>-0.1408209</v>
      </c>
    </row>
    <row r="13" spans="1:7" ht="12">
      <c r="A13" s="19" t="s">
        <v>21</v>
      </c>
      <c r="B13" s="28">
        <v>-0.01542131</v>
      </c>
      <c r="C13" s="12">
        <v>-0.1203415</v>
      </c>
      <c r="D13" s="12">
        <v>-0.08308873</v>
      </c>
      <c r="E13" s="12">
        <v>-0.02307078</v>
      </c>
      <c r="F13" s="24">
        <v>-0.04370239</v>
      </c>
      <c r="G13" s="34">
        <v>-0.0625411</v>
      </c>
    </row>
    <row r="14" spans="1:7" ht="12">
      <c r="A14" s="19" t="s">
        <v>22</v>
      </c>
      <c r="B14" s="28">
        <v>0.1166186</v>
      </c>
      <c r="C14" s="12">
        <v>-0.01736941</v>
      </c>
      <c r="D14" s="12">
        <v>-0.1106687</v>
      </c>
      <c r="E14" s="12">
        <v>-0.1781153</v>
      </c>
      <c r="F14" s="24">
        <v>-0.1529715</v>
      </c>
      <c r="G14" s="34">
        <v>-0.07721022</v>
      </c>
    </row>
    <row r="15" spans="1:7" ht="12">
      <c r="A15" s="20" t="s">
        <v>23</v>
      </c>
      <c r="B15" s="30">
        <v>0.08700889</v>
      </c>
      <c r="C15" s="14">
        <v>0.4392053</v>
      </c>
      <c r="D15" s="14">
        <v>0.5505357</v>
      </c>
      <c r="E15" s="14">
        <v>0.451885</v>
      </c>
      <c r="F15" s="26">
        <v>-0.02325203</v>
      </c>
      <c r="G15" s="36">
        <v>0.3564629</v>
      </c>
    </row>
    <row r="16" spans="1:7" ht="12">
      <c r="A16" s="19" t="s">
        <v>24</v>
      </c>
      <c r="B16" s="28">
        <v>-0.06533381</v>
      </c>
      <c r="C16" s="12">
        <v>-0.08525366</v>
      </c>
      <c r="D16" s="12">
        <v>0.01508691</v>
      </c>
      <c r="E16" s="12">
        <v>0.03286438</v>
      </c>
      <c r="F16" s="24">
        <v>-0.005106056</v>
      </c>
      <c r="G16" s="34">
        <v>-0.01910933</v>
      </c>
    </row>
    <row r="17" spans="1:7" ht="12">
      <c r="A17" s="19" t="s">
        <v>25</v>
      </c>
      <c r="B17" s="28">
        <v>-0.06167759</v>
      </c>
      <c r="C17" s="12">
        <v>-0.05587548</v>
      </c>
      <c r="D17" s="12">
        <v>-0.05421893</v>
      </c>
      <c r="E17" s="12">
        <v>-0.05294804</v>
      </c>
      <c r="F17" s="24">
        <v>-0.05298286</v>
      </c>
      <c r="G17" s="34">
        <v>-0.05522182</v>
      </c>
    </row>
    <row r="18" spans="1:7" ht="12">
      <c r="A18" s="19" t="s">
        <v>26</v>
      </c>
      <c r="B18" s="28">
        <v>0.06716162</v>
      </c>
      <c r="C18" s="12">
        <v>0.01581282</v>
      </c>
      <c r="D18" s="12">
        <v>0.03326911</v>
      </c>
      <c r="E18" s="12">
        <v>0.05234669</v>
      </c>
      <c r="F18" s="24">
        <v>-0.048496</v>
      </c>
      <c r="G18" s="34">
        <v>0.02768559</v>
      </c>
    </row>
    <row r="19" spans="1:7" ht="12">
      <c r="A19" s="20" t="s">
        <v>27</v>
      </c>
      <c r="B19" s="30">
        <v>-0.239099</v>
      </c>
      <c r="C19" s="14">
        <v>-0.2494766</v>
      </c>
      <c r="D19" s="14">
        <v>-0.2658644</v>
      </c>
      <c r="E19" s="14">
        <v>-0.2530758</v>
      </c>
      <c r="F19" s="26">
        <v>-0.1942071</v>
      </c>
      <c r="G19" s="36">
        <v>-0.2454198</v>
      </c>
    </row>
    <row r="20" spans="1:7" ht="12.75" thickBot="1">
      <c r="A20" s="43" t="s">
        <v>28</v>
      </c>
      <c r="B20" s="44">
        <v>0.001032058</v>
      </c>
      <c r="C20" s="45">
        <v>0.008112539</v>
      </c>
      <c r="D20" s="45">
        <v>0.002110478</v>
      </c>
      <c r="E20" s="45">
        <v>0.006478281</v>
      </c>
      <c r="F20" s="46">
        <v>-3.165766E-05</v>
      </c>
      <c r="G20" s="47">
        <v>0.004164918</v>
      </c>
    </row>
    <row r="21" spans="1:7" ht="12.75" thickTop="1">
      <c r="A21" s="6" t="s">
        <v>29</v>
      </c>
      <c r="B21" s="38">
        <v>-75.59606</v>
      </c>
      <c r="C21" s="39">
        <v>99.82687</v>
      </c>
      <c r="D21" s="39">
        <v>-32.10374</v>
      </c>
      <c r="E21" s="39">
        <v>-11.35491</v>
      </c>
      <c r="F21" s="40">
        <v>-19.56792</v>
      </c>
      <c r="G21" s="42">
        <v>0.02135994</v>
      </c>
    </row>
    <row r="22" spans="1:7" ht="12">
      <c r="A22" s="19" t="s">
        <v>30</v>
      </c>
      <c r="B22" s="28">
        <v>71.30918</v>
      </c>
      <c r="C22" s="12">
        <v>62.77076</v>
      </c>
      <c r="D22" s="12">
        <v>7.143074</v>
      </c>
      <c r="E22" s="12">
        <v>-47.67448</v>
      </c>
      <c r="F22" s="24">
        <v>-116.1956</v>
      </c>
      <c r="G22" s="35">
        <v>0</v>
      </c>
    </row>
    <row r="23" spans="1:7" ht="12">
      <c r="A23" s="19" t="s">
        <v>31</v>
      </c>
      <c r="B23" s="28">
        <v>-1.535069</v>
      </c>
      <c r="C23" s="12">
        <v>-1.906576</v>
      </c>
      <c r="D23" s="12">
        <v>-2.289126</v>
      </c>
      <c r="E23" s="12">
        <v>-2.236252</v>
      </c>
      <c r="F23" s="24">
        <v>6.802521</v>
      </c>
      <c r="G23" s="34">
        <v>-0.8636765</v>
      </c>
    </row>
    <row r="24" spans="1:7" ht="12">
      <c r="A24" s="19" t="s">
        <v>32</v>
      </c>
      <c r="B24" s="28">
        <v>3.098931</v>
      </c>
      <c r="C24" s="12">
        <v>3.9643</v>
      </c>
      <c r="D24" s="12">
        <v>1.594092</v>
      </c>
      <c r="E24" s="12">
        <v>2.156134</v>
      </c>
      <c r="F24" s="24">
        <v>1.376029</v>
      </c>
      <c r="G24" s="34">
        <v>2.488549</v>
      </c>
    </row>
    <row r="25" spans="1:7" ht="12">
      <c r="A25" s="19" t="s">
        <v>33</v>
      </c>
      <c r="B25" s="28">
        <v>-0.5235968</v>
      </c>
      <c r="C25" s="12">
        <v>-0.1080135</v>
      </c>
      <c r="D25" s="12">
        <v>0.2082238</v>
      </c>
      <c r="E25" s="12">
        <v>-0.3770731</v>
      </c>
      <c r="F25" s="24">
        <v>-0.6700963</v>
      </c>
      <c r="G25" s="34">
        <v>-0.2317269</v>
      </c>
    </row>
    <row r="26" spans="1:7" ht="12">
      <c r="A26" s="20" t="s">
        <v>34</v>
      </c>
      <c r="B26" s="30">
        <v>0.9525686</v>
      </c>
      <c r="C26" s="14">
        <v>0.3586398</v>
      </c>
      <c r="D26" s="14">
        <v>0.935349</v>
      </c>
      <c r="E26" s="14">
        <v>0.5190753</v>
      </c>
      <c r="F26" s="26">
        <v>1.257716</v>
      </c>
      <c r="G26" s="36">
        <v>0.7418386</v>
      </c>
    </row>
    <row r="27" spans="1:7" ht="12">
      <c r="A27" s="19" t="s">
        <v>35</v>
      </c>
      <c r="B27" s="28">
        <v>-0.5527858</v>
      </c>
      <c r="C27" s="12">
        <v>0.04549223</v>
      </c>
      <c r="D27" s="12">
        <v>-0.0489337</v>
      </c>
      <c r="E27" s="12">
        <v>0.5621492</v>
      </c>
      <c r="F27" s="24">
        <v>0.2454809</v>
      </c>
      <c r="G27" s="34">
        <v>0.08730336</v>
      </c>
    </row>
    <row r="28" spans="1:7" ht="12">
      <c r="A28" s="19" t="s">
        <v>36</v>
      </c>
      <c r="B28" s="28">
        <v>0.2215922</v>
      </c>
      <c r="C28" s="12">
        <v>0.505348</v>
      </c>
      <c r="D28" s="12">
        <v>0.2688977</v>
      </c>
      <c r="E28" s="12">
        <v>0.2178687</v>
      </c>
      <c r="F28" s="24">
        <v>-0.0330386</v>
      </c>
      <c r="G28" s="34">
        <v>0.2664347</v>
      </c>
    </row>
    <row r="29" spans="1:7" ht="12">
      <c r="A29" s="19" t="s">
        <v>37</v>
      </c>
      <c r="B29" s="28">
        <v>-0.004271903</v>
      </c>
      <c r="C29" s="12">
        <v>0.1036752</v>
      </c>
      <c r="D29" s="12">
        <v>-0.006120701</v>
      </c>
      <c r="E29" s="12">
        <v>0.007083372</v>
      </c>
      <c r="F29" s="24">
        <v>-0.1792297</v>
      </c>
      <c r="G29" s="34">
        <v>0.0006872387</v>
      </c>
    </row>
    <row r="30" spans="1:7" ht="12">
      <c r="A30" s="20" t="s">
        <v>38</v>
      </c>
      <c r="B30" s="30">
        <v>0.2043196</v>
      </c>
      <c r="C30" s="14">
        <v>0.09191999</v>
      </c>
      <c r="D30" s="14">
        <v>0.1278473</v>
      </c>
      <c r="E30" s="14">
        <v>0.07363875</v>
      </c>
      <c r="F30" s="26">
        <v>0.206655</v>
      </c>
      <c r="G30" s="36">
        <v>0.1276812</v>
      </c>
    </row>
    <row r="31" spans="1:7" ht="12">
      <c r="A31" s="19" t="s">
        <v>39</v>
      </c>
      <c r="B31" s="28">
        <v>-0.07680911</v>
      </c>
      <c r="C31" s="12">
        <v>-0.009288837</v>
      </c>
      <c r="D31" s="12">
        <v>-0.02027817</v>
      </c>
      <c r="E31" s="12">
        <v>0.004957758</v>
      </c>
      <c r="F31" s="24">
        <v>-0.08717597</v>
      </c>
      <c r="G31" s="34">
        <v>-0.02864838</v>
      </c>
    </row>
    <row r="32" spans="1:7" ht="12">
      <c r="A32" s="19" t="s">
        <v>40</v>
      </c>
      <c r="B32" s="28">
        <v>0.02485995</v>
      </c>
      <c r="C32" s="12">
        <v>0.06145337</v>
      </c>
      <c r="D32" s="12">
        <v>0.06698864</v>
      </c>
      <c r="E32" s="12">
        <v>0.0347503</v>
      </c>
      <c r="F32" s="24">
        <v>-0.02578381</v>
      </c>
      <c r="G32" s="34">
        <v>0.03943939</v>
      </c>
    </row>
    <row r="33" spans="1:7" ht="12">
      <c r="A33" s="19" t="s">
        <v>41</v>
      </c>
      <c r="B33" s="28">
        <v>0.1445059</v>
      </c>
      <c r="C33" s="12">
        <v>0.1125637</v>
      </c>
      <c r="D33" s="12">
        <v>0.1581959</v>
      </c>
      <c r="E33" s="12">
        <v>0.1541027</v>
      </c>
      <c r="F33" s="24">
        <v>0.0814967</v>
      </c>
      <c r="G33" s="34">
        <v>0.1340231</v>
      </c>
    </row>
    <row r="34" spans="1:7" ht="12">
      <c r="A34" s="20" t="s">
        <v>42</v>
      </c>
      <c r="B34" s="30">
        <v>-0.01888759</v>
      </c>
      <c r="C34" s="14">
        <v>-0.01774961</v>
      </c>
      <c r="D34" s="14">
        <v>-0.0003590118</v>
      </c>
      <c r="E34" s="14">
        <v>0.003028204</v>
      </c>
      <c r="F34" s="26">
        <v>-0.02657217</v>
      </c>
      <c r="G34" s="36">
        <v>-0.009872388</v>
      </c>
    </row>
    <row r="35" spans="1:7" ht="12.75" thickBot="1">
      <c r="A35" s="21" t="s">
        <v>43</v>
      </c>
      <c r="B35" s="31">
        <v>0.007313616</v>
      </c>
      <c r="C35" s="15">
        <v>-0.002025607</v>
      </c>
      <c r="D35" s="15">
        <v>-0.005225902</v>
      </c>
      <c r="E35" s="15">
        <v>-0.008264866</v>
      </c>
      <c r="F35" s="27">
        <v>-0.00471851</v>
      </c>
      <c r="G35" s="37">
        <v>-0.003306209</v>
      </c>
    </row>
    <row r="36" spans="1:7" ht="12">
      <c r="A36" s="4" t="s">
        <v>44</v>
      </c>
      <c r="B36" s="3">
        <v>21.99402</v>
      </c>
      <c r="C36" s="3">
        <v>21.99097</v>
      </c>
      <c r="D36" s="3">
        <v>21.99402</v>
      </c>
      <c r="E36" s="3">
        <v>21.99097</v>
      </c>
      <c r="F36" s="3">
        <v>21.99402</v>
      </c>
      <c r="G36" s="3"/>
    </row>
    <row r="37" spans="1:6" ht="12">
      <c r="A37" s="4" t="s">
        <v>45</v>
      </c>
      <c r="B37" s="2">
        <v>-0.155131</v>
      </c>
      <c r="C37" s="2">
        <v>-0.05696615</v>
      </c>
      <c r="D37" s="2">
        <v>-0.01068115</v>
      </c>
      <c r="E37" s="2">
        <v>0.0289917</v>
      </c>
      <c r="F37" s="2">
        <v>0.05544027</v>
      </c>
    </row>
    <row r="38" spans="1:7" ht="12">
      <c r="A38" s="4" t="s">
        <v>54</v>
      </c>
      <c r="B38" s="2">
        <v>0.0001290669</v>
      </c>
      <c r="C38" s="2">
        <v>-0.0001389903</v>
      </c>
      <c r="D38" s="2">
        <v>0</v>
      </c>
      <c r="E38" s="2">
        <v>0.0001165775</v>
      </c>
      <c r="F38" s="2">
        <v>-0.0001046177</v>
      </c>
      <c r="G38" s="2">
        <v>0.0002497539</v>
      </c>
    </row>
    <row r="39" spans="1:7" ht="12.75" thickBot="1">
      <c r="A39" s="4" t="s">
        <v>55</v>
      </c>
      <c r="B39" s="2">
        <v>0.0001275929</v>
      </c>
      <c r="C39" s="2">
        <v>-0.0001688332</v>
      </c>
      <c r="D39" s="2">
        <v>5.4575E-05</v>
      </c>
      <c r="E39" s="2">
        <v>1.985913E-05</v>
      </c>
      <c r="F39" s="2">
        <v>3.204985E-05</v>
      </c>
      <c r="G39" s="2">
        <v>0.001081296</v>
      </c>
    </row>
    <row r="40" spans="2:7" ht="12.75" thickBot="1">
      <c r="B40" s="7" t="s">
        <v>46</v>
      </c>
      <c r="C40" s="17">
        <v>-0.003777</v>
      </c>
      <c r="D40" s="16" t="s">
        <v>47</v>
      </c>
      <c r="E40" s="17">
        <v>3.115811</v>
      </c>
      <c r="F40" s="16" t="s">
        <v>48</v>
      </c>
      <c r="G40" s="55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0.003777</v>
      </c>
      <c r="D4">
        <v>0.003775</v>
      </c>
      <c r="E4">
        <v>0.00378</v>
      </c>
      <c r="F4">
        <v>0.002092</v>
      </c>
      <c r="G4">
        <v>0.011769</v>
      </c>
    </row>
    <row r="5" spans="1:7" ht="12.75">
      <c r="A5" t="s">
        <v>13</v>
      </c>
      <c r="B5">
        <v>3.565398</v>
      </c>
      <c r="C5">
        <v>3.138497</v>
      </c>
      <c r="D5">
        <v>0.357154</v>
      </c>
      <c r="E5">
        <v>-2.383706</v>
      </c>
      <c r="F5">
        <v>-5.809521</v>
      </c>
      <c r="G5">
        <v>6.480042</v>
      </c>
    </row>
    <row r="6" spans="1:7" ht="12.75">
      <c r="A6" t="s">
        <v>14</v>
      </c>
      <c r="B6" s="56">
        <v>-75.38649</v>
      </c>
      <c r="C6" s="56">
        <v>81.13558</v>
      </c>
      <c r="D6" s="56">
        <v>-1.092226</v>
      </c>
      <c r="E6" s="56">
        <v>-68.63067</v>
      </c>
      <c r="F6" s="56">
        <v>61.32075</v>
      </c>
      <c r="G6" s="56">
        <v>-0.001343338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-0.1646321</v>
      </c>
      <c r="C8" s="56">
        <v>4.895253</v>
      </c>
      <c r="D8" s="56">
        <v>1.610855</v>
      </c>
      <c r="E8" s="56">
        <v>2.263256</v>
      </c>
      <c r="F8" s="56">
        <v>-4.714275</v>
      </c>
      <c r="G8" s="56">
        <v>1.458572</v>
      </c>
    </row>
    <row r="9" spans="1:7" ht="12.75">
      <c r="A9" t="s">
        <v>17</v>
      </c>
      <c r="B9" s="56">
        <v>-0.2998811</v>
      </c>
      <c r="C9" s="56">
        <v>0.04409464</v>
      </c>
      <c r="D9" s="56">
        <v>-0.4554766</v>
      </c>
      <c r="E9" s="56">
        <v>0.3401077</v>
      </c>
      <c r="F9" s="56">
        <v>-1.373342</v>
      </c>
      <c r="G9" s="56">
        <v>-0.2433612</v>
      </c>
    </row>
    <row r="10" spans="1:7" ht="12.75">
      <c r="A10" t="s">
        <v>18</v>
      </c>
      <c r="B10" s="56">
        <v>-0.06563829</v>
      </c>
      <c r="C10" s="56">
        <v>-2.367884</v>
      </c>
      <c r="D10" s="56">
        <v>-0.914789</v>
      </c>
      <c r="E10" s="56">
        <v>-1.231876</v>
      </c>
      <c r="F10" s="56">
        <v>-0.4717118</v>
      </c>
      <c r="G10" s="56">
        <v>-1.158957</v>
      </c>
    </row>
    <row r="11" spans="1:7" ht="12.75">
      <c r="A11" t="s">
        <v>19</v>
      </c>
      <c r="B11" s="56">
        <v>-1.440496</v>
      </c>
      <c r="C11" s="56">
        <v>-3.894841</v>
      </c>
      <c r="D11" s="56">
        <v>-2.649358</v>
      </c>
      <c r="E11" s="56">
        <v>-4.803293</v>
      </c>
      <c r="F11" s="56">
        <v>10.26754</v>
      </c>
      <c r="G11" s="56">
        <v>-1.571542</v>
      </c>
    </row>
    <row r="12" spans="1:7" ht="12.75">
      <c r="A12" t="s">
        <v>20</v>
      </c>
      <c r="B12" s="56">
        <v>-0.5409366</v>
      </c>
      <c r="C12" s="56">
        <v>-0.3451667</v>
      </c>
      <c r="D12" s="56">
        <v>0.4173281</v>
      </c>
      <c r="E12" s="56">
        <v>-0.1018152</v>
      </c>
      <c r="F12" s="56">
        <v>-0.4154034</v>
      </c>
      <c r="G12" s="56">
        <v>-0.1408209</v>
      </c>
    </row>
    <row r="13" spans="1:7" ht="12.75">
      <c r="A13" t="s">
        <v>21</v>
      </c>
      <c r="B13" s="56">
        <v>-0.01542131</v>
      </c>
      <c r="C13" s="56">
        <v>-0.1203415</v>
      </c>
      <c r="D13" s="56">
        <v>-0.08308873</v>
      </c>
      <c r="E13" s="56">
        <v>-0.02307078</v>
      </c>
      <c r="F13" s="56">
        <v>-0.04370239</v>
      </c>
      <c r="G13" s="56">
        <v>-0.0625411</v>
      </c>
    </row>
    <row r="14" spans="1:7" ht="12.75">
      <c r="A14" t="s">
        <v>22</v>
      </c>
      <c r="B14" s="56">
        <v>0.1166186</v>
      </c>
      <c r="C14" s="56">
        <v>-0.01736941</v>
      </c>
      <c r="D14" s="56">
        <v>-0.1106687</v>
      </c>
      <c r="E14" s="56">
        <v>-0.1781153</v>
      </c>
      <c r="F14" s="56">
        <v>-0.1529715</v>
      </c>
      <c r="G14" s="56">
        <v>-0.07721022</v>
      </c>
    </row>
    <row r="15" spans="1:7" ht="12.75">
      <c r="A15" t="s">
        <v>23</v>
      </c>
      <c r="B15" s="56">
        <v>0.08700889</v>
      </c>
      <c r="C15" s="56">
        <v>0.4392053</v>
      </c>
      <c r="D15" s="56">
        <v>0.5505357</v>
      </c>
      <c r="E15" s="56">
        <v>0.451885</v>
      </c>
      <c r="F15" s="56">
        <v>-0.02325203</v>
      </c>
      <c r="G15" s="56">
        <v>0.3564629</v>
      </c>
    </row>
    <row r="16" spans="1:7" ht="12.75">
      <c r="A16" t="s">
        <v>24</v>
      </c>
      <c r="B16" s="56">
        <v>-0.06533381</v>
      </c>
      <c r="C16" s="56">
        <v>-0.08525366</v>
      </c>
      <c r="D16" s="56">
        <v>0.01508691</v>
      </c>
      <c r="E16" s="56">
        <v>0.03286438</v>
      </c>
      <c r="F16" s="56">
        <v>-0.005106056</v>
      </c>
      <c r="G16" s="56">
        <v>-0.01910933</v>
      </c>
    </row>
    <row r="17" spans="1:7" ht="12.75">
      <c r="A17" t="s">
        <v>25</v>
      </c>
      <c r="B17" s="56">
        <v>-0.06167759</v>
      </c>
      <c r="C17" s="56">
        <v>-0.05587548</v>
      </c>
      <c r="D17" s="56">
        <v>-0.05421893</v>
      </c>
      <c r="E17" s="56">
        <v>-0.05294804</v>
      </c>
      <c r="F17" s="56">
        <v>-0.05298286</v>
      </c>
      <c r="G17" s="56">
        <v>-0.05522182</v>
      </c>
    </row>
    <row r="18" spans="1:7" ht="12.75">
      <c r="A18" t="s">
        <v>26</v>
      </c>
      <c r="B18" s="56">
        <v>0.06716162</v>
      </c>
      <c r="C18" s="56">
        <v>0.01581282</v>
      </c>
      <c r="D18" s="56">
        <v>0.03326911</v>
      </c>
      <c r="E18" s="56">
        <v>0.05234669</v>
      </c>
      <c r="F18" s="56">
        <v>-0.048496</v>
      </c>
      <c r="G18" s="56">
        <v>0.02768559</v>
      </c>
    </row>
    <row r="19" spans="1:7" ht="12.75">
      <c r="A19" t="s">
        <v>27</v>
      </c>
      <c r="B19" s="56">
        <v>-0.239099</v>
      </c>
      <c r="C19" s="56">
        <v>-0.2494766</v>
      </c>
      <c r="D19" s="56">
        <v>-0.2658644</v>
      </c>
      <c r="E19" s="56">
        <v>-0.2530758</v>
      </c>
      <c r="F19" s="56">
        <v>-0.1942071</v>
      </c>
      <c r="G19" s="56">
        <v>-0.2454198</v>
      </c>
    </row>
    <row r="20" spans="1:7" ht="12.75">
      <c r="A20" t="s">
        <v>28</v>
      </c>
      <c r="B20" s="56">
        <v>0.001032058</v>
      </c>
      <c r="C20" s="56">
        <v>0.008112539</v>
      </c>
      <c r="D20" s="56">
        <v>0.002110478</v>
      </c>
      <c r="E20" s="56">
        <v>0.006478281</v>
      </c>
      <c r="F20" s="56">
        <v>-3.165766E-05</v>
      </c>
      <c r="G20" s="56">
        <v>0.004164918</v>
      </c>
    </row>
    <row r="21" spans="1:7" ht="12.75">
      <c r="A21" t="s">
        <v>29</v>
      </c>
      <c r="B21" s="56">
        <v>-75.59606</v>
      </c>
      <c r="C21" s="56">
        <v>99.82687</v>
      </c>
      <c r="D21" s="56">
        <v>-32.10374</v>
      </c>
      <c r="E21" s="56">
        <v>-11.35491</v>
      </c>
      <c r="F21" s="56">
        <v>-19.56792</v>
      </c>
      <c r="G21" s="56">
        <v>0.02135994</v>
      </c>
    </row>
    <row r="22" spans="1:7" ht="12.75">
      <c r="A22" t="s">
        <v>30</v>
      </c>
      <c r="B22" s="56">
        <v>71.30918</v>
      </c>
      <c r="C22" s="56">
        <v>62.77076</v>
      </c>
      <c r="D22" s="56">
        <v>7.143074</v>
      </c>
      <c r="E22" s="56">
        <v>-47.67448</v>
      </c>
      <c r="F22" s="56">
        <v>-116.1956</v>
      </c>
      <c r="G22" s="56">
        <v>0</v>
      </c>
    </row>
    <row r="23" spans="1:7" ht="12.75">
      <c r="A23" t="s">
        <v>31</v>
      </c>
      <c r="B23" s="56">
        <v>-1.535069</v>
      </c>
      <c r="C23" s="56">
        <v>-1.906576</v>
      </c>
      <c r="D23" s="56">
        <v>-2.289126</v>
      </c>
      <c r="E23" s="56">
        <v>-2.236252</v>
      </c>
      <c r="F23" s="56">
        <v>6.802521</v>
      </c>
      <c r="G23" s="56">
        <v>-0.8636765</v>
      </c>
    </row>
    <row r="24" spans="1:7" ht="12.75">
      <c r="A24" t="s">
        <v>32</v>
      </c>
      <c r="B24" s="56">
        <v>3.098931</v>
      </c>
      <c r="C24" s="56">
        <v>3.9643</v>
      </c>
      <c r="D24" s="56">
        <v>1.594092</v>
      </c>
      <c r="E24" s="56">
        <v>2.156134</v>
      </c>
      <c r="F24" s="56">
        <v>1.376029</v>
      </c>
      <c r="G24" s="56">
        <v>2.488549</v>
      </c>
    </row>
    <row r="25" spans="1:7" ht="12.75">
      <c r="A25" t="s">
        <v>33</v>
      </c>
      <c r="B25" s="56">
        <v>-0.5235968</v>
      </c>
      <c r="C25" s="56">
        <v>-0.1080135</v>
      </c>
      <c r="D25" s="56">
        <v>0.2082238</v>
      </c>
      <c r="E25" s="56">
        <v>-0.3770731</v>
      </c>
      <c r="F25" s="56">
        <v>-0.6700963</v>
      </c>
      <c r="G25" s="56">
        <v>-0.2317269</v>
      </c>
    </row>
    <row r="26" spans="1:7" ht="12.75">
      <c r="A26" t="s">
        <v>34</v>
      </c>
      <c r="B26" s="56">
        <v>0.9525686</v>
      </c>
      <c r="C26" s="56">
        <v>0.3586398</v>
      </c>
      <c r="D26" s="56">
        <v>0.935349</v>
      </c>
      <c r="E26" s="56">
        <v>0.5190753</v>
      </c>
      <c r="F26" s="56">
        <v>1.257716</v>
      </c>
      <c r="G26" s="56">
        <v>0.7418386</v>
      </c>
    </row>
    <row r="27" spans="1:7" ht="12.75">
      <c r="A27" t="s">
        <v>35</v>
      </c>
      <c r="B27" s="56">
        <v>-0.5527858</v>
      </c>
      <c r="C27" s="56">
        <v>0.04549223</v>
      </c>
      <c r="D27" s="56">
        <v>-0.0489337</v>
      </c>
      <c r="E27" s="56">
        <v>0.5621492</v>
      </c>
      <c r="F27" s="56">
        <v>0.2454809</v>
      </c>
      <c r="G27" s="56">
        <v>0.08730336</v>
      </c>
    </row>
    <row r="28" spans="1:7" ht="12.75">
      <c r="A28" t="s">
        <v>36</v>
      </c>
      <c r="B28" s="56">
        <v>0.2215922</v>
      </c>
      <c r="C28" s="56">
        <v>0.505348</v>
      </c>
      <c r="D28" s="56">
        <v>0.2688977</v>
      </c>
      <c r="E28" s="56">
        <v>0.2178687</v>
      </c>
      <c r="F28" s="56">
        <v>-0.0330386</v>
      </c>
      <c r="G28" s="56">
        <v>0.2664347</v>
      </c>
    </row>
    <row r="29" spans="1:7" ht="12.75">
      <c r="A29" t="s">
        <v>37</v>
      </c>
      <c r="B29" s="56">
        <v>-0.004271903</v>
      </c>
      <c r="C29" s="56">
        <v>0.1036752</v>
      </c>
      <c r="D29" s="56">
        <v>-0.006120701</v>
      </c>
      <c r="E29" s="56">
        <v>0.007083372</v>
      </c>
      <c r="F29" s="56">
        <v>-0.1792297</v>
      </c>
      <c r="G29" s="56">
        <v>0.0006872387</v>
      </c>
    </row>
    <row r="30" spans="1:7" ht="12.75">
      <c r="A30" t="s">
        <v>38</v>
      </c>
      <c r="B30" s="56">
        <v>0.2043196</v>
      </c>
      <c r="C30" s="56">
        <v>0.09191999</v>
      </c>
      <c r="D30" s="56">
        <v>0.1278473</v>
      </c>
      <c r="E30" s="56">
        <v>0.07363875</v>
      </c>
      <c r="F30" s="56">
        <v>0.206655</v>
      </c>
      <c r="G30" s="56">
        <v>0.1276812</v>
      </c>
    </row>
    <row r="31" spans="1:7" ht="12.75">
      <c r="A31" t="s">
        <v>39</v>
      </c>
      <c r="B31" s="56">
        <v>-0.07680911</v>
      </c>
      <c r="C31" s="56">
        <v>-0.009288837</v>
      </c>
      <c r="D31" s="56">
        <v>-0.02027817</v>
      </c>
      <c r="E31" s="56">
        <v>0.004957758</v>
      </c>
      <c r="F31" s="56">
        <v>-0.08717597</v>
      </c>
      <c r="G31" s="56">
        <v>-0.02864838</v>
      </c>
    </row>
    <row r="32" spans="1:7" ht="12.75">
      <c r="A32" t="s">
        <v>40</v>
      </c>
      <c r="B32" s="56">
        <v>0.02485995</v>
      </c>
      <c r="C32" s="56">
        <v>0.06145337</v>
      </c>
      <c r="D32" s="56">
        <v>0.06698864</v>
      </c>
      <c r="E32" s="56">
        <v>0.0347503</v>
      </c>
      <c r="F32" s="56">
        <v>-0.02578381</v>
      </c>
      <c r="G32" s="56">
        <v>0.03943939</v>
      </c>
    </row>
    <row r="33" spans="1:7" ht="12.75">
      <c r="A33" t="s">
        <v>41</v>
      </c>
      <c r="B33" s="56">
        <v>0.1445059</v>
      </c>
      <c r="C33" s="56">
        <v>0.1125637</v>
      </c>
      <c r="D33" s="56">
        <v>0.1581959</v>
      </c>
      <c r="E33" s="56">
        <v>0.1541027</v>
      </c>
      <c r="F33" s="56">
        <v>0.0814967</v>
      </c>
      <c r="G33" s="56">
        <v>0.1340231</v>
      </c>
    </row>
    <row r="34" spans="1:7" ht="12.75">
      <c r="A34" t="s">
        <v>42</v>
      </c>
      <c r="B34" s="56">
        <v>-0.01888759</v>
      </c>
      <c r="C34" s="56">
        <v>-0.01774961</v>
      </c>
      <c r="D34" s="56">
        <v>-0.0003590118</v>
      </c>
      <c r="E34" s="56">
        <v>0.003028204</v>
      </c>
      <c r="F34" s="56">
        <v>-0.02657217</v>
      </c>
      <c r="G34" s="56">
        <v>-0.009872388</v>
      </c>
    </row>
    <row r="35" spans="1:7" ht="12.75">
      <c r="A35" t="s">
        <v>43</v>
      </c>
      <c r="B35" s="56">
        <v>0.007313616</v>
      </c>
      <c r="C35" s="56">
        <v>-0.002025607</v>
      </c>
      <c r="D35" s="56">
        <v>-0.005225902</v>
      </c>
      <c r="E35" s="56">
        <v>-0.008264866</v>
      </c>
      <c r="F35" s="56">
        <v>-0.00471851</v>
      </c>
      <c r="G35" s="56">
        <v>-0.003306209</v>
      </c>
    </row>
    <row r="36" spans="1:6" ht="12.75">
      <c r="A36" t="s">
        <v>44</v>
      </c>
      <c r="B36" s="56">
        <v>21.99402</v>
      </c>
      <c r="C36" s="56">
        <v>21.99097</v>
      </c>
      <c r="D36" s="56">
        <v>21.99402</v>
      </c>
      <c r="E36" s="56">
        <v>21.99097</v>
      </c>
      <c r="F36" s="56">
        <v>21.99402</v>
      </c>
    </row>
    <row r="37" spans="1:6" ht="12.75">
      <c r="A37" t="s">
        <v>45</v>
      </c>
      <c r="B37" s="56">
        <v>-0.155131</v>
      </c>
      <c r="C37" s="56">
        <v>-0.05696615</v>
      </c>
      <c r="D37" s="56">
        <v>-0.01068115</v>
      </c>
      <c r="E37" s="56">
        <v>0.0289917</v>
      </c>
      <c r="F37" s="56">
        <v>0.05544027</v>
      </c>
    </row>
    <row r="38" spans="1:7" ht="12.75">
      <c r="A38" t="s">
        <v>56</v>
      </c>
      <c r="B38" s="56">
        <v>0.0001290669</v>
      </c>
      <c r="C38" s="56">
        <v>-0.0001389903</v>
      </c>
      <c r="D38" s="56">
        <v>0</v>
      </c>
      <c r="E38" s="56">
        <v>0.0001165775</v>
      </c>
      <c r="F38" s="56">
        <v>-0.0001046177</v>
      </c>
      <c r="G38" s="56">
        <v>0.0002497539</v>
      </c>
    </row>
    <row r="39" spans="1:7" ht="12.75">
      <c r="A39" t="s">
        <v>57</v>
      </c>
      <c r="B39" s="56">
        <v>0.0001275929</v>
      </c>
      <c r="C39" s="56">
        <v>-0.0001688332</v>
      </c>
      <c r="D39" s="56">
        <v>5.4575E-05</v>
      </c>
      <c r="E39" s="56">
        <v>1.985913E-05</v>
      </c>
      <c r="F39" s="56">
        <v>3.204985E-05</v>
      </c>
      <c r="G39" s="56">
        <v>0.001081296</v>
      </c>
    </row>
    <row r="40" spans="2:7" ht="12.75">
      <c r="B40" t="s">
        <v>46</v>
      </c>
      <c r="C40">
        <v>-0.003777</v>
      </c>
      <c r="D40" t="s">
        <v>47</v>
      </c>
      <c r="E40">
        <v>3.115811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0.00012906688776832234</v>
      </c>
      <c r="C50">
        <f>-0.017/(C7*C7+C22*C22)*(C21*C22+C6*C7)</f>
        <v>-0.00013899026499433796</v>
      </c>
      <c r="D50">
        <f>-0.017/(D7*D7+D22*D22)*(D21*D22+D6*D7)</f>
        <v>1.8957675290973867E-06</v>
      </c>
      <c r="E50">
        <f>-0.017/(E7*E7+E22*E22)*(E21*E22+E6*E7)</f>
        <v>0.00011657746165906915</v>
      </c>
      <c r="F50">
        <f>-0.017/(F7*F7+F22*F22)*(F21*F22+F6*F7)</f>
        <v>-0.00010461768018513775</v>
      </c>
      <c r="G50">
        <f>(B50*B$4+C50*C$4+D50*D$4+E50*E$4+F50*F$4)/SUM(B$4:F$4)</f>
        <v>-1.8452935428089138E-07</v>
      </c>
    </row>
    <row r="51" spans="1:7" ht="12.75">
      <c r="A51" t="s">
        <v>60</v>
      </c>
      <c r="B51">
        <f>-0.017/(B7*B7+B22*B22)*(B21*B7-B6*B22)</f>
        <v>0.0001275929366068089</v>
      </c>
      <c r="C51">
        <f>-0.017/(C7*C7+C22*C22)*(C21*C7-C6*C22)</f>
        <v>-0.00016883322654337037</v>
      </c>
      <c r="D51">
        <f>-0.017/(D7*D7+D22*D22)*(D21*D7-D6*D22)</f>
        <v>5.4575003839225296E-05</v>
      </c>
      <c r="E51">
        <f>-0.017/(E7*E7+E22*E22)*(E21*E7-E6*E22)</f>
        <v>1.985912398643161E-05</v>
      </c>
      <c r="F51">
        <f>-0.017/(F7*F7+F22*F22)*(F21*F7-F6*F22)</f>
        <v>3.204985258802799E-05</v>
      </c>
      <c r="G51">
        <f>(B51*B$4+C51*C$4+D51*D$4+E51*E$4+F51*F$4)/SUM(B$4:F$4)</f>
        <v>1.3818550856620872E-08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10000.020542989274</v>
      </c>
      <c r="C62">
        <f>C7+(2/0.017)*(C8*C50-C23*C51)</f>
        <v>9999.88208401301</v>
      </c>
      <c r="D62">
        <f>D7+(2/0.017)*(D8*D50-D23*D51)</f>
        <v>10000.015056807864</v>
      </c>
      <c r="E62">
        <f>E7+(2/0.017)*(E8*E50-E23*E51)</f>
        <v>10000.036265252387</v>
      </c>
      <c r="F62">
        <f>F7+(2/0.017)*(F8*F50-F23*F51)</f>
        <v>10000.032373731645</v>
      </c>
    </row>
    <row r="63" spans="1:6" ht="12.75">
      <c r="A63" t="s">
        <v>68</v>
      </c>
      <c r="B63">
        <f>B8+(3/0.017)*(B9*B50-B24*B51)</f>
        <v>-0.24123911651342633</v>
      </c>
      <c r="C63">
        <f>C8+(3/0.017)*(C9*C50-C24*C51)</f>
        <v>5.012284206050728</v>
      </c>
      <c r="D63">
        <f>D8+(3/0.017)*(D9*D50-D24*D51)</f>
        <v>1.5953501079820078</v>
      </c>
      <c r="E63">
        <f>E8+(3/0.017)*(E9*E50-E24*E51)</f>
        <v>2.262696581162237</v>
      </c>
      <c r="F63">
        <f>F8+(3/0.017)*(F9*F50-F24*F51)</f>
        <v>-4.696703059846947</v>
      </c>
    </row>
    <row r="64" spans="1:6" ht="12.75">
      <c r="A64" t="s">
        <v>69</v>
      </c>
      <c r="B64">
        <f>B9+(4/0.017)*(B10*B50-B25*B51)</f>
        <v>-0.28615509447030746</v>
      </c>
      <c r="C64">
        <f>C9+(4/0.017)*(C10*C50-C25*C51)</f>
        <v>0.11724206515779073</v>
      </c>
      <c r="D64">
        <f>D9+(4/0.017)*(D10*D50-D25*D51)</f>
        <v>-0.4585584922274338</v>
      </c>
      <c r="E64">
        <f>E9+(4/0.017)*(E10*E50-E25*E51)</f>
        <v>0.30807931512614606</v>
      </c>
      <c r="F64">
        <f>F9+(4/0.017)*(F10*F50-F25*F51)</f>
        <v>-1.356677086619591</v>
      </c>
    </row>
    <row r="65" spans="1:6" ht="12.75">
      <c r="A65" t="s">
        <v>70</v>
      </c>
      <c r="B65">
        <f>B10+(5/0.017)*(B11*B50-B26*B51)</f>
        <v>-0.15606810192828058</v>
      </c>
      <c r="C65">
        <f>C10+(5/0.017)*(C11*C50-C26*C51)</f>
        <v>-2.1908559713818585</v>
      </c>
      <c r="D65">
        <f>D10+(5/0.017)*(D11*D50-D26*D51)</f>
        <v>-0.9312799535692264</v>
      </c>
      <c r="E65">
        <f>E10+(5/0.017)*(E11*E50-E26*E51)</f>
        <v>-1.3996007312605203</v>
      </c>
      <c r="F65">
        <f>F10+(5/0.017)*(F11*F50-F26*F51)</f>
        <v>-0.7994988083546217</v>
      </c>
    </row>
    <row r="66" spans="1:6" ht="12.75">
      <c r="A66" t="s">
        <v>71</v>
      </c>
      <c r="B66">
        <f>B11+(6/0.017)*(B12*B50-B27*B51)</f>
        <v>-1.440243802319565</v>
      </c>
      <c r="C66">
        <f>C11+(6/0.017)*(C12*C50-C27*C51)</f>
        <v>-3.875197913738668</v>
      </c>
      <c r="D66">
        <f>D11+(6/0.017)*(D12*D50-D27*D51)</f>
        <v>-2.6481362186142374</v>
      </c>
      <c r="E66">
        <f>E11+(6/0.017)*(E12*E50-E27*E51)</f>
        <v>-4.811422346436229</v>
      </c>
      <c r="F66">
        <f>F11+(6/0.017)*(F12*F50-F27*F51)</f>
        <v>10.280101498843827</v>
      </c>
    </row>
    <row r="67" spans="1:6" ht="12.75">
      <c r="A67" t="s">
        <v>72</v>
      </c>
      <c r="B67">
        <f>B12+(7/0.017)*(B13*B50-B28*B51)</f>
        <v>-0.5533982388293657</v>
      </c>
      <c r="C67">
        <f>C12+(7/0.017)*(C13*C50-C28*C51)</f>
        <v>-0.30314782868268314</v>
      </c>
      <c r="D67">
        <f>D12+(7/0.017)*(D13*D50-D28*D51)</f>
        <v>0.4112205547362595</v>
      </c>
      <c r="E67">
        <f>E12+(7/0.017)*(E13*E50-E28*E51)</f>
        <v>-0.10470422949874719</v>
      </c>
      <c r="F67">
        <f>F12+(7/0.017)*(F13*F50-F28*F51)</f>
        <v>-0.4130847838564455</v>
      </c>
    </row>
    <row r="68" spans="1:6" ht="12.75">
      <c r="A68" t="s">
        <v>73</v>
      </c>
      <c r="B68">
        <f>B13+(8/0.017)*(B14*B50-B29*B51)</f>
        <v>-0.008081703220438441</v>
      </c>
      <c r="C68">
        <f>C13+(8/0.017)*(C14*C50-C29*C51)</f>
        <v>-0.11096832474012963</v>
      </c>
      <c r="D68">
        <f>D13+(8/0.017)*(D14*D50-D29*D51)</f>
        <v>-0.08303026639876408</v>
      </c>
      <c r="E68">
        <f>E13+(8/0.017)*(E14*E50-E29*E51)</f>
        <v>-0.03290837958561582</v>
      </c>
      <c r="F68">
        <f>F13+(8/0.017)*(F14*F50-F29*F51)</f>
        <v>-0.03346812697466481</v>
      </c>
    </row>
    <row r="69" spans="1:6" ht="12.75">
      <c r="A69" t="s">
        <v>74</v>
      </c>
      <c r="B69">
        <f>B14+(9/0.017)*(B15*B50-B30*B51)</f>
        <v>0.10876225057831351</v>
      </c>
      <c r="C69">
        <f>C14+(9/0.017)*(C15*C50-C30*C51)</f>
        <v>-0.04147146957914413</v>
      </c>
      <c r="D69">
        <f>D14+(9/0.017)*(D15*D50-D30*D51)</f>
        <v>-0.11381000662717594</v>
      </c>
      <c r="E69">
        <f>E14+(9/0.017)*(E15*E50-E30*E51)</f>
        <v>-0.1510003090142251</v>
      </c>
      <c r="F69">
        <f>F14+(9/0.017)*(F15*F50-F30*F51)</f>
        <v>-0.1551900999785561</v>
      </c>
    </row>
    <row r="70" spans="1:6" ht="12.75">
      <c r="A70" t="s">
        <v>75</v>
      </c>
      <c r="B70">
        <f>B15+(10/0.017)*(B16*B50-B31*B51)</f>
        <v>0.08781351845900501</v>
      </c>
      <c r="C70">
        <f>C15+(10/0.017)*(C16*C50-C31*C51)</f>
        <v>0.4452530438079952</v>
      </c>
      <c r="D70">
        <f>D15+(10/0.017)*(D16*D50-D31*D51)</f>
        <v>0.5512035132233499</v>
      </c>
      <c r="E70">
        <f>E15+(10/0.017)*(E16*E50-E31*E51)</f>
        <v>0.4540807583932837</v>
      </c>
      <c r="F70">
        <f>F15+(10/0.017)*(F16*F50-F31*F51)</f>
        <v>-0.02129428839921544</v>
      </c>
    </row>
    <row r="71" spans="1:6" ht="12.75">
      <c r="A71" t="s">
        <v>76</v>
      </c>
      <c r="B71">
        <f>B16+(11/0.017)*(B17*B50-B32*B51)</f>
        <v>-0.07253718498342586</v>
      </c>
      <c r="C71">
        <f>C16+(11/0.017)*(C17*C50-C32*C51)</f>
        <v>-0.07351503037526803</v>
      </c>
      <c r="D71">
        <f>D16+(11/0.017)*(D17*D50-D32*D51)</f>
        <v>0.012654815323908839</v>
      </c>
      <c r="E71">
        <f>E16+(11/0.017)*(E17*E50-E32*E51)</f>
        <v>0.028423836187519168</v>
      </c>
      <c r="F71">
        <f>F16+(11/0.017)*(F17*F50-F32*F51)</f>
        <v>-0.0009847369801912866</v>
      </c>
    </row>
    <row r="72" spans="1:6" ht="12.75">
      <c r="A72" t="s">
        <v>77</v>
      </c>
      <c r="B72">
        <f>B17+(12/0.017)*(B18*B50-B33*B51)</f>
        <v>-0.06857377178856316</v>
      </c>
      <c r="C72">
        <f>C17+(12/0.017)*(C18*C50-C33*C51)</f>
        <v>-0.04401195203255138</v>
      </c>
      <c r="D72">
        <f>D17+(12/0.017)*(D18*D50-D33*D51)</f>
        <v>-0.06026867448333393</v>
      </c>
      <c r="E72">
        <f>E17+(12/0.017)*(E18*E50-E33*E51)</f>
        <v>-0.05080067556199273</v>
      </c>
      <c r="F72">
        <f>F17+(12/0.017)*(F18*F50-F33*F51)</f>
        <v>-0.05124527284928398</v>
      </c>
    </row>
    <row r="73" spans="1:6" ht="12.75">
      <c r="A73" t="s">
        <v>78</v>
      </c>
      <c r="B73">
        <f>B18+(13/0.017)*(B19*B50-B34*B51)</f>
        <v>0.04540585944559382</v>
      </c>
      <c r="C73">
        <f>C18+(13/0.017)*(C19*C50-C34*C51)</f>
        <v>0.040037245448829396</v>
      </c>
      <c r="D73">
        <f>D18+(13/0.017)*(D19*D50-D34*D51)</f>
        <v>0.032898668097535576</v>
      </c>
      <c r="E73">
        <f>E18+(13/0.017)*(E19*E50-E34*E51)</f>
        <v>0.029739635055859064</v>
      </c>
      <c r="F73">
        <f>F18+(13/0.017)*(F19*F50-F34*F51)</f>
        <v>-0.03230784145199693</v>
      </c>
    </row>
    <row r="74" spans="1:6" ht="12.75">
      <c r="A74" t="s">
        <v>79</v>
      </c>
      <c r="B74">
        <f>B19+(14/0.017)*(B20*B50-B35*B51)</f>
        <v>-0.239757791600022</v>
      </c>
      <c r="C74">
        <f>C19+(14/0.017)*(C20*C50-C35*C51)</f>
        <v>-0.25068682070309883</v>
      </c>
      <c r="D74">
        <f>D19+(14/0.017)*(D20*D50-D35*D51)</f>
        <v>-0.2656262315080427</v>
      </c>
      <c r="E74">
        <f>E19+(14/0.017)*(E20*E50-E35*E51)</f>
        <v>-0.25231868448533695</v>
      </c>
      <c r="F74">
        <f>F19+(14/0.017)*(F20*F50-F35*F51)</f>
        <v>-0.19407983217574223</v>
      </c>
    </row>
    <row r="75" spans="1:6" ht="12.75">
      <c r="A75" t="s">
        <v>80</v>
      </c>
      <c r="B75" s="56">
        <f>B20</f>
        <v>0.001032058</v>
      </c>
      <c r="C75" s="56">
        <f>C20</f>
        <v>0.008112539</v>
      </c>
      <c r="D75" s="56">
        <f>D20</f>
        <v>0.002110478</v>
      </c>
      <c r="E75" s="56">
        <f>E20</f>
        <v>0.006478281</v>
      </c>
      <c r="F75" s="56">
        <f>F20</f>
        <v>-3.165766E-05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71.28339970924254</v>
      </c>
      <c r="C82">
        <f>C22+(2/0.017)*(C8*C51+C23*C50)</f>
        <v>62.70470284055715</v>
      </c>
      <c r="D82">
        <f>D22+(2/0.017)*(D8*D51+D23*D50)</f>
        <v>7.152906090243368</v>
      </c>
      <c r="E82">
        <f>E22+(2/0.017)*(E8*E51+E23*E50)</f>
        <v>-47.69986238826741</v>
      </c>
      <c r="F82">
        <f>F22+(2/0.017)*(F8*F51+F23*F50)</f>
        <v>-116.29710068061648</v>
      </c>
    </row>
    <row r="83" spans="1:6" ht="12.75">
      <c r="A83" t="s">
        <v>83</v>
      </c>
      <c r="B83">
        <f>B23+(3/0.017)*(B9*B51+B24*B50)</f>
        <v>-1.471238411282901</v>
      </c>
      <c r="C83">
        <f>C23+(3/0.017)*(C9*C51+C24*C50)</f>
        <v>-2.005124896681445</v>
      </c>
      <c r="D83">
        <f>D23+(3/0.017)*(D9*D51+D24*D50)</f>
        <v>-2.292979342825003</v>
      </c>
      <c r="E83">
        <f>E23+(3/0.017)*(E9*E51+E24*E50)</f>
        <v>-2.190703022994143</v>
      </c>
      <c r="F83">
        <f>F23+(3/0.017)*(F9*F51+F24*F50)</f>
        <v>6.769349405205808</v>
      </c>
    </row>
    <row r="84" spans="1:6" ht="12.75">
      <c r="A84" t="s">
        <v>84</v>
      </c>
      <c r="B84">
        <f>B24+(4/0.017)*(B10*B51+B25*B50)</f>
        <v>3.0810594725655522</v>
      </c>
      <c r="C84">
        <f>C24+(4/0.017)*(C10*C51+C25*C50)</f>
        <v>4.061897722538444</v>
      </c>
      <c r="D84">
        <f>D24+(4/0.017)*(D10*D51+D25*D50)</f>
        <v>1.5824379131133517</v>
      </c>
      <c r="E84">
        <f>E24+(4/0.017)*(E10*E51+E25*E50)</f>
        <v>2.1400346580993355</v>
      </c>
      <c r="F84">
        <f>F24+(4/0.017)*(F10*F51+F25*F50)</f>
        <v>1.388966794530026</v>
      </c>
    </row>
    <row r="85" spans="1:6" ht="12.75">
      <c r="A85" t="s">
        <v>85</v>
      </c>
      <c r="B85">
        <f>B25+(5/0.017)*(B11*B51+B26*B50)</f>
        <v>-0.541494461830157</v>
      </c>
      <c r="C85">
        <f>C25+(5/0.017)*(C11*C51+C26*C50)</f>
        <v>0.07073095060702671</v>
      </c>
      <c r="D85">
        <f>D25+(5/0.017)*(D11*D51+D26*D50)</f>
        <v>0.16621923565914454</v>
      </c>
      <c r="E85">
        <f>E25+(5/0.017)*(E11*E51+E26*E50)</f>
        <v>-0.387330955984188</v>
      </c>
      <c r="F85">
        <f>F25+(5/0.017)*(F11*F51+F26*F50)</f>
        <v>-0.612009884355897</v>
      </c>
    </row>
    <row r="86" spans="1:6" ht="12.75">
      <c r="A86" t="s">
        <v>86</v>
      </c>
      <c r="B86">
        <f>B26+(6/0.017)*(B12*B51+B27*B50)</f>
        <v>0.9030276474868382</v>
      </c>
      <c r="C86">
        <f>C26+(6/0.017)*(C12*C51+C27*C50)</f>
        <v>0.37697602254827445</v>
      </c>
      <c r="D86">
        <f>D26+(6/0.017)*(D12*D51+D27*D50)</f>
        <v>0.9433547349671216</v>
      </c>
      <c r="E86">
        <f>E26+(6/0.017)*(E12*E51+E27*E50)</f>
        <v>0.5414912880455905</v>
      </c>
      <c r="F86">
        <f>F26+(6/0.017)*(F12*F51+F27*F50)</f>
        <v>1.243952967050944</v>
      </c>
    </row>
    <row r="87" spans="1:6" ht="12.75">
      <c r="A87" t="s">
        <v>87</v>
      </c>
      <c r="B87">
        <f>B27+(7/0.017)*(B13*B51+B28*B50)</f>
        <v>-0.5418194495500246</v>
      </c>
      <c r="C87">
        <f>C27+(7/0.017)*(C13*C51+C28*C50)</f>
        <v>0.024936602887292478</v>
      </c>
      <c r="D87">
        <f>D27+(7/0.017)*(D13*D51+D28*D50)</f>
        <v>-0.050590970683121274</v>
      </c>
      <c r="E87">
        <f>E27+(7/0.017)*(E13*E51+E28*E50)</f>
        <v>0.5724187824578437</v>
      </c>
      <c r="F87">
        <f>F27+(7/0.017)*(F13*F51+F28*F50)</f>
        <v>0.24632739210113183</v>
      </c>
    </row>
    <row r="88" spans="1:6" ht="12.75">
      <c r="A88" t="s">
        <v>88</v>
      </c>
      <c r="B88">
        <f>B28+(8/0.017)*(B14*B51+B29*B50)</f>
        <v>0.22833495219384312</v>
      </c>
      <c r="C88">
        <f>C28+(8/0.017)*(C14*C51+C29*C50)</f>
        <v>0.49994691294687704</v>
      </c>
      <c r="D88">
        <f>D28+(8/0.017)*(D14*D51+D29*D50)</f>
        <v>0.2660500067512503</v>
      </c>
      <c r="E88">
        <f>E28+(8/0.017)*(E14*E51+E29*E50)</f>
        <v>0.21659272244760774</v>
      </c>
      <c r="F88">
        <f>F28+(8/0.017)*(F14*F51+F29*F50)</f>
        <v>-0.02652194992512534</v>
      </c>
    </row>
    <row r="89" spans="1:6" ht="12.75">
      <c r="A89" t="s">
        <v>89</v>
      </c>
      <c r="B89">
        <f>B29+(9/0.017)*(B15*B51+B30*B50)</f>
        <v>0.015566540059565051</v>
      </c>
      <c r="C89">
        <f>C29+(9/0.017)*(C15*C51+C30*C50)</f>
        <v>0.05765426557994514</v>
      </c>
      <c r="D89">
        <f>D29+(9/0.017)*(D15*D51+D30*D50)</f>
        <v>0.009914046665316482</v>
      </c>
      <c r="E89">
        <f>E29+(9/0.017)*(E15*E51+E30*E50)</f>
        <v>0.016379132539776402</v>
      </c>
      <c r="F89">
        <f>F29+(9/0.017)*(F15*F51+F30*F50)</f>
        <v>-0.19106998926428168</v>
      </c>
    </row>
    <row r="90" spans="1:6" ht="12.75">
      <c r="A90" t="s">
        <v>90</v>
      </c>
      <c r="B90">
        <f>B30+(10/0.017)*(B16*B51+B31*B50)</f>
        <v>0.19358451443672586</v>
      </c>
      <c r="C90">
        <f>C30+(10/0.017)*(C16*C51+C31*C50)</f>
        <v>0.10114628906385334</v>
      </c>
      <c r="D90">
        <f>D30+(10/0.017)*(D16*D51+D31*D50)</f>
        <v>0.12830902086760973</v>
      </c>
      <c r="E90">
        <f>E30+(10/0.017)*(E16*E51+E31*E50)</f>
        <v>0.0743626444943042</v>
      </c>
      <c r="F90">
        <f>F30+(10/0.017)*(F16*F51+F31*F50)</f>
        <v>0.2119235290630488</v>
      </c>
    </row>
    <row r="91" spans="1:6" ht="12.75">
      <c r="A91" t="s">
        <v>91</v>
      </c>
      <c r="B91">
        <f>B31+(11/0.017)*(B17*B51+B32*B50)</f>
        <v>-0.07982506958811184</v>
      </c>
      <c r="C91">
        <f>C31+(11/0.017)*(C17*C51+C32*C50)</f>
        <v>-0.008711519864022996</v>
      </c>
      <c r="D91">
        <f>D31+(11/0.017)*(D17*D51+D32*D50)</f>
        <v>-0.022110642804009484</v>
      </c>
      <c r="E91">
        <f>E31+(11/0.017)*(E17*E51+E32*E50)</f>
        <v>0.006898675695389335</v>
      </c>
      <c r="F91">
        <f>F31+(11/0.017)*(F17*F51+F32*F50)</f>
        <v>-0.08652933206504326</v>
      </c>
    </row>
    <row r="92" spans="1:6" ht="12.75">
      <c r="A92" t="s">
        <v>92</v>
      </c>
      <c r="B92">
        <f>B32+(12/0.017)*(B18*B51+B33*B50)</f>
        <v>0.04407426183545718</v>
      </c>
      <c r="C92">
        <f>C32+(12/0.017)*(C18*C51+C33*C50)</f>
        <v>0.04852514323781692</v>
      </c>
      <c r="D92">
        <f>D32+(12/0.017)*(D18*D51+D33*D50)</f>
        <v>0.06848197961630631</v>
      </c>
      <c r="E92">
        <f>E32+(12/0.017)*(E18*E51+E33*E50)</f>
        <v>0.04816521365256353</v>
      </c>
      <c r="F92">
        <f>F32+(12/0.017)*(F18*F51+F33*F50)</f>
        <v>-0.03289930553966103</v>
      </c>
    </row>
    <row r="93" spans="1:6" ht="12.75">
      <c r="A93" t="s">
        <v>93</v>
      </c>
      <c r="B93">
        <f>B33+(13/0.017)*(B19*B51+B34*B50)</f>
        <v>0.11931258364056227</v>
      </c>
      <c r="C93">
        <f>C33+(13/0.017)*(C19*C51+C34*C50)</f>
        <v>0.14665961236427688</v>
      </c>
      <c r="D93">
        <f>D33+(13/0.017)*(D19*D51+D34*D50)</f>
        <v>0.14709984080605046</v>
      </c>
      <c r="E93">
        <f>E33+(13/0.017)*(E19*E51+E34*E50)</f>
        <v>0.15052934919953095</v>
      </c>
      <c r="F93">
        <f>F33+(13/0.017)*(F19*F51+F34*F50)</f>
        <v>0.07886275459602218</v>
      </c>
    </row>
    <row r="94" spans="1:6" ht="12.75">
      <c r="A94" t="s">
        <v>94</v>
      </c>
      <c r="B94">
        <f>B34+(14/0.017)*(B20*B51+B35*B50)</f>
        <v>-0.018001777910006105</v>
      </c>
      <c r="C94">
        <f>C34+(14/0.017)*(C20*C51+C35*C50)</f>
        <v>-0.018645714160926093</v>
      </c>
      <c r="D94">
        <f>D34+(14/0.017)*(D20*D51+D35*D50)</f>
        <v>-0.0002723170061864367</v>
      </c>
      <c r="E94">
        <f>E34+(14/0.017)*(E20*E51+E35*E50)</f>
        <v>0.0023406853181834357</v>
      </c>
      <c r="F94">
        <f>F34+(14/0.017)*(F20*F51+F35*F50)</f>
        <v>-0.026166478867346042</v>
      </c>
    </row>
    <row r="95" spans="1:6" ht="12.75">
      <c r="A95" t="s">
        <v>95</v>
      </c>
      <c r="B95" s="56">
        <f>B35</f>
        <v>0.007313616</v>
      </c>
      <c r="C95" s="56">
        <f>C35</f>
        <v>-0.002025607</v>
      </c>
      <c r="D95" s="56">
        <f>D35</f>
        <v>-0.005225902</v>
      </c>
      <c r="E95" s="56">
        <f>E35</f>
        <v>-0.008264866</v>
      </c>
      <c r="F95" s="56">
        <f>F35</f>
        <v>-0.00471851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-0.2412386209371861</v>
      </c>
      <c r="C103">
        <f>C63*10000/C62</f>
        <v>5.012343309591576</v>
      </c>
      <c r="D103">
        <f>D63*10000/D62</f>
        <v>1.5953477058976193</v>
      </c>
      <c r="E103">
        <f>E63*10000/E62</f>
        <v>2.262688375465736</v>
      </c>
      <c r="F103">
        <f>F63*10000/F62</f>
        <v>-4.696687854915724</v>
      </c>
      <c r="G103">
        <f>AVERAGE(C103:E103)</f>
        <v>2.95679313031831</v>
      </c>
      <c r="H103">
        <f>STDEV(C103:E103)</f>
        <v>1.8111600693885883</v>
      </c>
      <c r="I103">
        <f>(B103*B4+C103*C4+D103*D4+E103*E4+F103*F4)/SUM(B4:F4)</f>
        <v>1.473953260829521</v>
      </c>
      <c r="K103">
        <f>(LN(H103)+LN(H123))/2-LN(K114*K115^3)</f>
        <v>-4.543959014217306</v>
      </c>
    </row>
    <row r="104" spans="1:11" ht="12.75">
      <c r="A104" t="s">
        <v>69</v>
      </c>
      <c r="B104">
        <f>B64*10000/B62</f>
        <v>-0.2861545066234114</v>
      </c>
      <c r="C104">
        <f>C64*10000/C62</f>
        <v>0.11724344764547547</v>
      </c>
      <c r="D104">
        <f>D64*10000/D62</f>
        <v>-0.4585578017857622</v>
      </c>
      <c r="E104">
        <f>E64*10000/E62</f>
        <v>0.30807819787278595</v>
      </c>
      <c r="F104">
        <f>F64*10000/F62</f>
        <v>-1.3566726945638166</v>
      </c>
      <c r="G104">
        <f>AVERAGE(C104:E104)</f>
        <v>-0.011078718755833605</v>
      </c>
      <c r="H104">
        <f>STDEV(C104:E104)</f>
        <v>0.3991022710854441</v>
      </c>
      <c r="I104">
        <f>(B104*B4+C104*C4+D104*D4+E104*E4+F104*F4)/SUM(B4:F4)</f>
        <v>-0.23011836722487622</v>
      </c>
      <c r="K104">
        <f>(LN(H104)+LN(H124))/2-LN(K114*K115^4)</f>
        <v>-3.615012648587238</v>
      </c>
    </row>
    <row r="105" spans="1:11" ht="12.75">
      <c r="A105" t="s">
        <v>70</v>
      </c>
      <c r="B105">
        <f>B65*10000/B62</f>
        <v>-0.15606778131840482</v>
      </c>
      <c r="C105">
        <f>C65*10000/C62</f>
        <v>-2.1908818053809043</v>
      </c>
      <c r="D105">
        <f>D65*10000/D62</f>
        <v>-0.9312785513610048</v>
      </c>
      <c r="E105">
        <f>E65*10000/E62</f>
        <v>-1.3995956555915512</v>
      </c>
      <c r="F105">
        <f>F65*10000/F62</f>
        <v>-0.7994962200870137</v>
      </c>
      <c r="G105">
        <f>AVERAGE(C105:E105)</f>
        <v>-1.5072520041111535</v>
      </c>
      <c r="H105">
        <f>STDEV(C105:E105)</f>
        <v>0.6366651446536165</v>
      </c>
      <c r="I105">
        <f>(B105*B4+C105*C4+D105*D4+E105*E4+F105*F4)/SUM(B4:F4)</f>
        <v>-1.2174568150521605</v>
      </c>
      <c r="K105">
        <f>(LN(H105)+LN(H125))/2-LN(K114*K115^5)</f>
        <v>-3.5305411439164347</v>
      </c>
    </row>
    <row r="106" spans="1:11" ht="12.75">
      <c r="A106" t="s">
        <v>71</v>
      </c>
      <c r="B106">
        <f>B66*10000/B62</f>
        <v>-1.4402408436343446</v>
      </c>
      <c r="C106">
        <f>C66*10000/C62</f>
        <v>-3.875243609056166</v>
      </c>
      <c r="D106">
        <f>D66*10000/D62</f>
        <v>-2.6481322313724167</v>
      </c>
      <c r="E106">
        <f>E66*10000/E62</f>
        <v>-4.811404897754934</v>
      </c>
      <c r="F106">
        <f>F66*10000/F62</f>
        <v>10.280068218426848</v>
      </c>
      <c r="G106">
        <f>AVERAGE(C106:E106)</f>
        <v>-3.7782602460611727</v>
      </c>
      <c r="H106">
        <f>STDEV(C106:E106)</f>
        <v>1.0848923848948313</v>
      </c>
      <c r="I106">
        <f>(B106*B4+C106*C4+D106*D4+E106*E4+F106*F4)/SUM(B4:F4)</f>
        <v>-1.5664535865749787</v>
      </c>
      <c r="K106">
        <f>(LN(H106)+LN(H126))/2-LN(K114*K115^6)</f>
        <v>-2.6804732254705588</v>
      </c>
    </row>
    <row r="107" spans="1:11" ht="12.75">
      <c r="A107" t="s">
        <v>72</v>
      </c>
      <c r="B107">
        <f>B67*10000/B62</f>
        <v>-0.5533971019862927</v>
      </c>
      <c r="C107">
        <f>C67*10000/C62</f>
        <v>-0.3031514033223761</v>
      </c>
      <c r="D107">
        <f>D67*10000/D62</f>
        <v>0.4112199355703035</v>
      </c>
      <c r="E107">
        <f>E67*10000/E62</f>
        <v>-0.10470384978759334</v>
      </c>
      <c r="F107">
        <f>F67*10000/F62</f>
        <v>-0.4130834465511809</v>
      </c>
      <c r="G107">
        <f>AVERAGE(C107:E107)</f>
        <v>0.001121560820111352</v>
      </c>
      <c r="H107">
        <f>STDEV(C107:E107)</f>
        <v>0.3687558346732251</v>
      </c>
      <c r="I107">
        <f>(B107*B4+C107*C4+D107*D4+E107*E4+F107*F4)/SUM(B4:F4)</f>
        <v>-0.1343971669043493</v>
      </c>
      <c r="K107">
        <f>(LN(H107)+LN(H127))/2-LN(K114*K115^7)</f>
        <v>-2.551522431009285</v>
      </c>
    </row>
    <row r="108" spans="1:9" ht="12.75">
      <c r="A108" t="s">
        <v>73</v>
      </c>
      <c r="B108">
        <f>B68*10000/B62</f>
        <v>-0.00808168661823829</v>
      </c>
      <c r="C108">
        <f>C68*10000/C62</f>
        <v>-0.11096963324951269</v>
      </c>
      <c r="D108">
        <f>D68*10000/D62</f>
        <v>-0.0830301413818755</v>
      </c>
      <c r="E108">
        <f>E68*10000/E62</f>
        <v>-0.032908260242979485</v>
      </c>
      <c r="F108">
        <f>F68*10000/F62</f>
        <v>-0.033468018626199435</v>
      </c>
      <c r="G108">
        <f>AVERAGE(C108:E108)</f>
        <v>-0.07563601162478922</v>
      </c>
      <c r="H108">
        <f>STDEV(C108:E108)</f>
        <v>0.039552488607731744</v>
      </c>
      <c r="I108">
        <f>(B108*B4+C108*C4+D108*D4+E108*E4+F108*F4)/SUM(B4:F4)</f>
        <v>-0.06023146973523289</v>
      </c>
    </row>
    <row r="109" spans="1:9" ht="12.75">
      <c r="A109" t="s">
        <v>74</v>
      </c>
      <c r="B109">
        <f>B69*10000/B62</f>
        <v>0.10876202714859781</v>
      </c>
      <c r="C109">
        <f>C69*10000/C62</f>
        <v>-0.041471958599837204</v>
      </c>
      <c r="D109">
        <f>D69*10000/D62</f>
        <v>-0.11380983526589368</v>
      </c>
      <c r="E109">
        <f>E69*10000/E62</f>
        <v>-0.15099976140977928</v>
      </c>
      <c r="F109">
        <f>F69*10000/F62</f>
        <v>-0.15518959757191753</v>
      </c>
      <c r="G109">
        <f>AVERAGE(C109:E109)</f>
        <v>-0.10209385175850338</v>
      </c>
      <c r="H109">
        <f>STDEV(C109:E109)</f>
        <v>0.05569589840600893</v>
      </c>
      <c r="I109">
        <f>(B109*B4+C109*C4+D109*D4+E109*E4+F109*F4)/SUM(B4:F4)</f>
        <v>-0.07866893203920262</v>
      </c>
    </row>
    <row r="110" spans="1:11" ht="12.75">
      <c r="A110" t="s">
        <v>75</v>
      </c>
      <c r="B110">
        <f>B70*10000/B62</f>
        <v>0.08781333806415882</v>
      </c>
      <c r="C110">
        <f>C70*10000/C62</f>
        <v>0.44525829411511675</v>
      </c>
      <c r="D110">
        <f>D70*10000/D62</f>
        <v>0.5512026832880602</v>
      </c>
      <c r="E110">
        <f>E70*10000/E62</f>
        <v>0.45407911166392484</v>
      </c>
      <c r="F110">
        <f>F70*10000/F62</f>
        <v>-0.021294219461880797</v>
      </c>
      <c r="G110">
        <f>AVERAGE(C110:E110)</f>
        <v>0.4835133630223673</v>
      </c>
      <c r="H110">
        <f>STDEV(C110:E110)</f>
        <v>0.05878634844996763</v>
      </c>
      <c r="I110">
        <f>(B110*B4+C110*C4+D110*D4+E110*E4+F110*F4)/SUM(B4:F4)</f>
        <v>0.3589567589680987</v>
      </c>
      <c r="K110">
        <f>EXP(AVERAGE(K103:K107))</f>
        <v>0.033901307614512245</v>
      </c>
    </row>
    <row r="111" spans="1:9" ht="12.75">
      <c r="A111" t="s">
        <v>76</v>
      </c>
      <c r="B111">
        <f>B71*10000/B62</f>
        <v>-0.07253703597067067</v>
      </c>
      <c r="C111">
        <f>C71*10000/C62</f>
        <v>-0.07351589724522635</v>
      </c>
      <c r="D111">
        <f>D71*10000/D62</f>
        <v>0.01265479626982524</v>
      </c>
      <c r="E111">
        <f>E71*10000/E62</f>
        <v>0.028423733108133672</v>
      </c>
      <c r="F111">
        <f>F71*10000/F62</f>
        <v>-0.0009847337922405334</v>
      </c>
      <c r="G111">
        <f>AVERAGE(C111:E111)</f>
        <v>-0.010812455955755812</v>
      </c>
      <c r="H111">
        <f>STDEV(C111:E111)</f>
        <v>0.054872178783142905</v>
      </c>
      <c r="I111">
        <f>(B111*B4+C111*C4+D111*D4+E111*E4+F111*F4)/SUM(B4:F4)</f>
        <v>-0.018429286308419533</v>
      </c>
    </row>
    <row r="112" spans="1:9" ht="12.75">
      <c r="A112" t="s">
        <v>77</v>
      </c>
      <c r="B112">
        <f>B72*10000/B62</f>
        <v>-0.06857363091782673</v>
      </c>
      <c r="C112">
        <f>C72*10000/C62</f>
        <v>-0.044012471009947284</v>
      </c>
      <c r="D112">
        <f>D72*10000/D62</f>
        <v>-0.06026858373808537</v>
      </c>
      <c r="E112">
        <f>E72*10000/E62</f>
        <v>-0.05080049133272877</v>
      </c>
      <c r="F112">
        <f>F72*10000/F62</f>
        <v>-0.05124510694974993</v>
      </c>
      <c r="G112">
        <f>AVERAGE(C112:E112)</f>
        <v>-0.05169384869358714</v>
      </c>
      <c r="H112">
        <f>STDEV(C112:E112)</f>
        <v>0.008164794289394785</v>
      </c>
      <c r="I112">
        <f>(B112*B4+C112*C4+D112*D4+E112*E4+F112*F4)/SUM(B4:F4)</f>
        <v>-0.05407520505937046</v>
      </c>
    </row>
    <row r="113" spans="1:9" ht="12.75">
      <c r="A113" t="s">
        <v>78</v>
      </c>
      <c r="B113">
        <f>B73*10000/B62</f>
        <v>0.04540576616857708</v>
      </c>
      <c r="C113">
        <f>C73*10000/C62</f>
        <v>0.040037717557527656</v>
      </c>
      <c r="D113">
        <f>D73*10000/D62</f>
        <v>0.0328986185627177</v>
      </c>
      <c r="E113">
        <f>E73*10000/E62</f>
        <v>0.02973952720471307</v>
      </c>
      <c r="F113">
        <f>F73*10000/F62</f>
        <v>-0.03230773685979661</v>
      </c>
      <c r="G113">
        <f>AVERAGE(C113:E113)</f>
        <v>0.034225287774986145</v>
      </c>
      <c r="H113">
        <f>STDEV(C113:E113)</f>
        <v>0.005275719812005441</v>
      </c>
      <c r="I113">
        <f>(B113*B4+C113*C4+D113*D4+E113*E4+F113*F4)/SUM(B4:F4)</f>
        <v>0.026974123388403996</v>
      </c>
    </row>
    <row r="114" spans="1:11" ht="12.75">
      <c r="A114" t="s">
        <v>79</v>
      </c>
      <c r="B114">
        <f>B74*10000/B62</f>
        <v>-0.23975729906685966</v>
      </c>
      <c r="C114">
        <f>C74*10000/C62</f>
        <v>-0.250689776736344</v>
      </c>
      <c r="D114">
        <f>D74*10000/D62</f>
        <v>-0.26562583156033176</v>
      </c>
      <c r="E114">
        <f>E74*10000/E62</f>
        <v>-0.25231776944857787</v>
      </c>
      <c r="F114">
        <f>F74*10000/F62</f>
        <v>-0.19407920386893585</v>
      </c>
      <c r="G114">
        <f>AVERAGE(C114:E114)</f>
        <v>-0.25621112591508455</v>
      </c>
      <c r="H114">
        <f>STDEV(C114:E114)</f>
        <v>0.008193906385708324</v>
      </c>
      <c r="I114">
        <f>(B114*B4+C114*C4+D114*D4+E114*E4+F114*F4)/SUM(B4:F4)</f>
        <v>-0.24554676585305513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0.001032055879848713</v>
      </c>
      <c r="C115">
        <f>C75*10000/C62</f>
        <v>0.008112634660932313</v>
      </c>
      <c r="D115">
        <f>D75*10000/D62</f>
        <v>0.0021104748222986096</v>
      </c>
      <c r="E115">
        <f>E75*10000/E62</f>
        <v>0.00647825750643565</v>
      </c>
      <c r="F115">
        <f>F75*10000/F62</f>
        <v>-3.165755751267285E-05</v>
      </c>
      <c r="G115">
        <f>AVERAGE(C115:E115)</f>
        <v>0.005567122329888857</v>
      </c>
      <c r="H115">
        <f>STDEV(C115:E115)</f>
        <v>0.0031030801092757107</v>
      </c>
      <c r="I115">
        <f>(B115*B4+C115*C4+D115*D4+E115*E4+F115*F4)/SUM(B4:F4)</f>
        <v>0.004165265895869084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71.28325327213182</v>
      </c>
      <c r="C122">
        <f>C82*10000/C62</f>
        <v>62.705442237968256</v>
      </c>
      <c r="D122">
        <f>D82*10000/D62</f>
        <v>7.1528953202663175</v>
      </c>
      <c r="E122">
        <f>E82*10000/E62</f>
        <v>-47.69968940413991</v>
      </c>
      <c r="F122">
        <f>F82*10000/F62</f>
        <v>-116.29672418472248</v>
      </c>
      <c r="G122">
        <f>AVERAGE(C122:E122)</f>
        <v>7.38621605136489</v>
      </c>
      <c r="H122">
        <f>STDEV(C122:E122)</f>
        <v>55.20293562982388</v>
      </c>
      <c r="I122">
        <f>(B122*B4+C122*C4+D122*D4+E122*E4+F122*F4)/SUM(B4:F4)</f>
        <v>0.13554191817358932</v>
      </c>
    </row>
    <row r="123" spans="1:9" ht="12.75">
      <c r="A123" t="s">
        <v>83</v>
      </c>
      <c r="B123">
        <f>B83*10000/B62</f>
        <v>-1.4712353889256196</v>
      </c>
      <c r="C123">
        <f>C83*10000/C62</f>
        <v>-2.0051485405883676</v>
      </c>
      <c r="D123">
        <f>D83*10000/D62</f>
        <v>-2.292975890335261</v>
      </c>
      <c r="E123">
        <f>E83*10000/E62</f>
        <v>-2.1906950783831514</v>
      </c>
      <c r="F123">
        <f>F83*10000/F62</f>
        <v>6.769327490366648</v>
      </c>
      <c r="G123">
        <f>AVERAGE(C123:E123)</f>
        <v>-2.1629398364355934</v>
      </c>
      <c r="H123">
        <f>STDEV(C123:E123)</f>
        <v>0.1459071996416034</v>
      </c>
      <c r="I123">
        <f>(B123*B4+C123*C4+D123*D4+E123*E4+F123*F4)/SUM(B4:F4)</f>
        <v>-0.8722523019120254</v>
      </c>
    </row>
    <row r="124" spans="1:9" ht="12.75">
      <c r="A124" t="s">
        <v>84</v>
      </c>
      <c r="B124">
        <f>B84*10000/B62</f>
        <v>3.0810531431613852</v>
      </c>
      <c r="C124">
        <f>C84*10000/C62</f>
        <v>4.061945619371125</v>
      </c>
      <c r="D124">
        <f>D84*10000/D62</f>
        <v>1.5824355304705777</v>
      </c>
      <c r="E124">
        <f>E84*10000/E62</f>
        <v>2.140026897237781</v>
      </c>
      <c r="F124">
        <f>F84*10000/F62</f>
        <v>1.388962297940756</v>
      </c>
      <c r="G124">
        <f>AVERAGE(C124:E124)</f>
        <v>2.5948026823598282</v>
      </c>
      <c r="H124">
        <f>STDEV(C124:E124)</f>
        <v>1.300810643902459</v>
      </c>
      <c r="I124">
        <f>(B124*B4+C124*C4+D124*D4+E124*E4+F124*F4)/SUM(B4:F4)</f>
        <v>2.504475643125935</v>
      </c>
    </row>
    <row r="125" spans="1:9" ht="12.75">
      <c r="A125" t="s">
        <v>85</v>
      </c>
      <c r="B125">
        <f>B85*10000/B62</f>
        <v>-0.5414933494409501</v>
      </c>
      <c r="C125">
        <f>C85*10000/C62</f>
        <v>0.07073178464784653</v>
      </c>
      <c r="D125">
        <f>D85*10000/D62</f>
        <v>0.1662189853864119</v>
      </c>
      <c r="E125">
        <f>E85*10000/E62</f>
        <v>-0.38732955132379443</v>
      </c>
      <c r="F125">
        <f>F85*10000/F62</f>
        <v>-0.6120079030579352</v>
      </c>
      <c r="G125">
        <f>AVERAGE(C125:E125)</f>
        <v>-0.05012626042984534</v>
      </c>
      <c r="H125">
        <f>STDEV(C125:E125)</f>
        <v>0.29590369365471547</v>
      </c>
      <c r="I125">
        <f>(B125*B4+C125*C4+D125*D4+E125*E4+F125*F4)/SUM(B4:F4)</f>
        <v>-0.19621070489537557</v>
      </c>
    </row>
    <row r="126" spans="1:9" ht="12.75">
      <c r="A126" t="s">
        <v>86</v>
      </c>
      <c r="B126">
        <f>B86*10000/B62</f>
        <v>0.9030257924019215</v>
      </c>
      <c r="C126">
        <f>C86*10000/C62</f>
        <v>0.3769804677506675</v>
      </c>
      <c r="D126">
        <f>D86*10000/D62</f>
        <v>0.9433533145781611</v>
      </c>
      <c r="E126">
        <f>E86*10000/E62</f>
        <v>0.5414893243208895</v>
      </c>
      <c r="F126">
        <f>F86*10000/F62</f>
        <v>1.2439489399240278</v>
      </c>
      <c r="G126">
        <f>AVERAGE(C126:E126)</f>
        <v>0.6206077022165727</v>
      </c>
      <c r="H126">
        <f>STDEV(C126:E126)</f>
        <v>0.29135775036285366</v>
      </c>
      <c r="I126">
        <f>(B126*B4+C126*C4+D126*D4+E126*E4+F126*F4)/SUM(B4:F4)</f>
        <v>0.7445018408426646</v>
      </c>
    </row>
    <row r="127" spans="1:9" ht="12.75">
      <c r="A127" t="s">
        <v>87</v>
      </c>
      <c r="B127">
        <f>B87*10000/B62</f>
        <v>-0.541818336493197</v>
      </c>
      <c r="C127">
        <f>C87*10000/C62</f>
        <v>0.02493689693317391</v>
      </c>
      <c r="D127">
        <f>D87*10000/D62</f>
        <v>-0.05059089450938344</v>
      </c>
      <c r="E127">
        <f>E87*10000/E62</f>
        <v>0.5724167065742103</v>
      </c>
      <c r="F127">
        <f>F87*10000/F62</f>
        <v>0.2463265946500246</v>
      </c>
      <c r="G127">
        <f>AVERAGE(C127:E127)</f>
        <v>0.1822542363326669</v>
      </c>
      <c r="H127">
        <f>STDEV(C127:E127)</f>
        <v>0.3399943774664296</v>
      </c>
      <c r="I127">
        <f>(B127*B4+C127*C4+D127*D4+E127*E4+F127*F4)/SUM(B4:F4)</f>
        <v>0.08612851083950246</v>
      </c>
    </row>
    <row r="128" spans="1:9" ht="12.75">
      <c r="A128" t="s">
        <v>88</v>
      </c>
      <c r="B128">
        <f>B88*10000/B62</f>
        <v>0.22833448312655935</v>
      </c>
      <c r="C128">
        <f>C88*10000/C62</f>
        <v>0.4999528081897596</v>
      </c>
      <c r="D128">
        <f>D88*10000/D62</f>
        <v>0.2660496061654701</v>
      </c>
      <c r="E128">
        <f>E88*10000/E62</f>
        <v>0.2165919369714818</v>
      </c>
      <c r="F128">
        <f>F88*10000/F62</f>
        <v>-0.026521864063954348</v>
      </c>
      <c r="G128">
        <f>AVERAGE(C128:E128)</f>
        <v>0.3275314504422372</v>
      </c>
      <c r="H128">
        <f>STDEV(C128:E128)</f>
        <v>0.15135507496000852</v>
      </c>
      <c r="I128">
        <f>(B128*B4+C128*C4+D128*D4+E128*E4+F128*F4)/SUM(B4:F4)</f>
        <v>0.26597262906136965</v>
      </c>
    </row>
    <row r="129" spans="1:9" ht="12.75">
      <c r="A129" t="s">
        <v>89</v>
      </c>
      <c r="B129">
        <f>B89*10000/B62</f>
        <v>0.015566508081304196</v>
      </c>
      <c r="C129">
        <f>C89*10000/C62</f>
        <v>0.05765494542392459</v>
      </c>
      <c r="D129">
        <f>D89*10000/D62</f>
        <v>0.009914031737949379</v>
      </c>
      <c r="E129">
        <f>E89*10000/E62</f>
        <v>0.01637907314065427</v>
      </c>
      <c r="F129">
        <f>F89*10000/F62</f>
        <v>-0.19106937070142843</v>
      </c>
      <c r="G129">
        <f>AVERAGE(C129:E129)</f>
        <v>0.02798268343417608</v>
      </c>
      <c r="H129">
        <f>STDEV(C129:E129)</f>
        <v>0.025899450549690776</v>
      </c>
      <c r="I129">
        <f>(B129*B4+C129*C4+D129*D4+E129*E4+F129*F4)/SUM(B4:F4)</f>
        <v>-0.0030114360309749094</v>
      </c>
    </row>
    <row r="130" spans="1:9" ht="12.75">
      <c r="A130" t="s">
        <v>90</v>
      </c>
      <c r="B130">
        <f>B90*10000/B62</f>
        <v>0.19358411675708245</v>
      </c>
      <c r="C130">
        <f>C90*10000/C62</f>
        <v>0.1011474817543676</v>
      </c>
      <c r="D130">
        <f>D90*10000/D62</f>
        <v>0.12830882767547316</v>
      </c>
      <c r="E130">
        <f>E90*10000/E62</f>
        <v>0.07436237481727512</v>
      </c>
      <c r="F130">
        <f>F90*10000/F62</f>
        <v>0.21192284298972394</v>
      </c>
      <c r="G130">
        <f>AVERAGE(C130:E130)</f>
        <v>0.10127289474903862</v>
      </c>
      <c r="H130">
        <f>STDEV(C130:E130)</f>
        <v>0.026973445095313086</v>
      </c>
      <c r="I130">
        <f>(B130*B4+C130*C4+D130*D4+E130*E4+F130*F4)/SUM(B4:F4)</f>
        <v>0.12936997493216273</v>
      </c>
    </row>
    <row r="131" spans="1:9" ht="12.75">
      <c r="A131" t="s">
        <v>91</v>
      </c>
      <c r="B131">
        <f>B91*10000/B62</f>
        <v>-0.07982490560389387</v>
      </c>
      <c r="C131">
        <f>C91*10000/C62</f>
        <v>-0.008711622587980571</v>
      </c>
      <c r="D131">
        <f>D91*10000/D62</f>
        <v>-0.022110609512489564</v>
      </c>
      <c r="E131">
        <f>E91*10000/E62</f>
        <v>0.006898650677258541</v>
      </c>
      <c r="F131">
        <f>F91*10000/F62</f>
        <v>-0.08652905193821257</v>
      </c>
      <c r="G131">
        <f>AVERAGE(C131:E131)</f>
        <v>-0.007974527141070532</v>
      </c>
      <c r="H131">
        <f>STDEV(C131:E131)</f>
        <v>0.014518669927459529</v>
      </c>
      <c r="I131">
        <f>(B131*B4+C131*C4+D131*D4+E131*E4+F131*F4)/SUM(B4:F4)</f>
        <v>-0.028836928139254352</v>
      </c>
    </row>
    <row r="132" spans="1:9" ht="12.75">
      <c r="A132" t="s">
        <v>92</v>
      </c>
      <c r="B132">
        <f>B92*10000/B62</f>
        <v>0.044074171293934365</v>
      </c>
      <c r="C132">
        <f>C92*10000/C62</f>
        <v>0.04852571543357989</v>
      </c>
      <c r="D132">
        <f>D92*10000/D62</f>
        <v>0.06848187650446064</v>
      </c>
      <c r="E132">
        <f>E92*10000/E62</f>
        <v>0.04816503898083404</v>
      </c>
      <c r="F132">
        <f>F92*10000/F62</f>
        <v>-0.03289919903267694</v>
      </c>
      <c r="G132">
        <f>AVERAGE(C132:E132)</f>
        <v>0.05505754363962486</v>
      </c>
      <c r="H132">
        <f>STDEV(C132:E132)</f>
        <v>0.011627211898186237</v>
      </c>
      <c r="I132">
        <f>(B132*B4+C132*C4+D132*D4+E132*E4+F132*F4)/SUM(B4:F4)</f>
        <v>0.041741438482108165</v>
      </c>
    </row>
    <row r="133" spans="1:9" ht="12.75">
      <c r="A133" t="s">
        <v>93</v>
      </c>
      <c r="B133">
        <f>B93*10000/B62</f>
        <v>0.1193123385373532</v>
      </c>
      <c r="C133">
        <f>C93*10000/C62</f>
        <v>0.1466613417359633</v>
      </c>
      <c r="D133">
        <f>D93*10000/D62</f>
        <v>0.14709961932097995</v>
      </c>
      <c r="E133">
        <f>E93*10000/E62</f>
        <v>0.15052880330302662</v>
      </c>
      <c r="F133">
        <f>F93*10000/F62</f>
        <v>0.0788624992886833</v>
      </c>
      <c r="G133">
        <f>AVERAGE(C133:E133)</f>
        <v>0.14809658811998996</v>
      </c>
      <c r="H133">
        <f>STDEV(C133:E133)</f>
        <v>0.0021177286966988823</v>
      </c>
      <c r="I133">
        <f>(B133*B4+C133*C4+D133*D4+E133*E4+F133*F4)/SUM(B4:F4)</f>
        <v>0.13470395007895047</v>
      </c>
    </row>
    <row r="134" spans="1:9" ht="12.75">
      <c r="A134" t="s">
        <v>94</v>
      </c>
      <c r="B134">
        <f>B94*10000/B62</f>
        <v>-0.018001740929049024</v>
      </c>
      <c r="C134">
        <f>C94*10000/C62</f>
        <v>-0.0186459340262975</v>
      </c>
      <c r="D134">
        <f>D94*10000/D62</f>
        <v>-0.00027231659616457</v>
      </c>
      <c r="E134">
        <f>E94*10000/E62</f>
        <v>0.0023406768296598372</v>
      </c>
      <c r="F134">
        <f>F94*10000/F62</f>
        <v>-0.026166394156963785</v>
      </c>
      <c r="G134">
        <f>AVERAGE(C134:E134)</f>
        <v>-0.0055258579309340776</v>
      </c>
      <c r="H134">
        <f>STDEV(C134:E134)</f>
        <v>0.011437186333270321</v>
      </c>
      <c r="I134">
        <f>(B134*B4+C134*C4+D134*D4+E134*E4+F134*F4)/SUM(B4:F4)</f>
        <v>-0.01008142591767896</v>
      </c>
    </row>
    <row r="135" spans="1:9" ht="12.75">
      <c r="A135" t="s">
        <v>95</v>
      </c>
      <c r="B135">
        <f>B95*10000/B62</f>
        <v>0.007313600975677361</v>
      </c>
      <c r="C135">
        <f>C95*10000/C62</f>
        <v>-0.0020256308854265134</v>
      </c>
      <c r="D135">
        <f>D95*10000/D62</f>
        <v>-0.005225894131471614</v>
      </c>
      <c r="E135">
        <f>E95*10000/E62</f>
        <v>-0.008264836027363552</v>
      </c>
      <c r="F135">
        <f>F95*10000/F62</f>
        <v>-0.004718494724471803</v>
      </c>
      <c r="G135">
        <f>AVERAGE(C135:E135)</f>
        <v>-0.005172120348087226</v>
      </c>
      <c r="H135">
        <f>STDEV(C135:E135)</f>
        <v>0.003119950146336956</v>
      </c>
      <c r="I135">
        <f>(B135*B4+C135*C4+D135*D4+E135*E4+F135*F4)/SUM(B4:F4)</f>
        <v>-0.003305609527354395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2005-05-04T09:55:10Z</cp:lastPrinted>
  <dcterms:created xsi:type="dcterms:W3CDTF">2005-05-04T09:55:10Z</dcterms:created>
  <dcterms:modified xsi:type="dcterms:W3CDTF">2005-05-04T10:22:42Z</dcterms:modified>
  <cp:category/>
  <cp:version/>
  <cp:contentType/>
  <cp:contentStatus/>
</cp:coreProperties>
</file>