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<sst xmlns="http://schemas.openxmlformats.org/spreadsheetml/2006/main" count="204" uniqueCount="98">
  <si>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14/06/2005       11:26:46</t>
  </si>
  <si>
    <t>LISSNER</t>
  </si>
  <si>
    <t>HCMQAP588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</si>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</sst>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8650772"/>
        <c:axId val="35203765"/>
      </c:lineChart>
      <c:catAx>
        <c:axId val="486507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65077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-0.002256</v>
      </c>
      <c r="C4" s="12">
        <v>-0.003761</v>
      </c>
      <c r="D4" s="12">
        <v>-0.003758</v>
      </c>
      <c r="E4" s="12">
        <v>-0.003759</v>
      </c>
      <c r="F4" s="24">
        <v>-0.00209</v>
      </c>
      <c r="G4" s="34">
        <v>-0.011716</v>
      </c>
    </row>
    <row r="5" spans="1:7" ht="12.75" thickBot="1">
      <c r="A5" s="44" t="s">
        <v>13</v>
      </c>
      <c r="B5" s="45">
        <v>-4.661168</v>
      </c>
      <c r="C5" s="46">
        <v>-3.044754</v>
      </c>
      <c r="D5" s="46">
        <v>-0.226995</v>
      </c>
      <c r="E5" s="46">
        <v>3.04256</v>
      </c>
      <c r="F5" s="47">
        <v>5.439668</v>
      </c>
      <c r="G5" s="48">
        <v>5.30288</v>
      </c>
    </row>
    <row r="6" spans="1:7" ht="12.75" thickTop="1">
      <c r="A6" s="6" t="s">
        <v>14</v>
      </c>
      <c r="B6" s="39">
        <v>50.99478</v>
      </c>
      <c r="C6" s="40">
        <v>-66.15461</v>
      </c>
      <c r="D6" s="40">
        <v>159.5824</v>
      </c>
      <c r="E6" s="40">
        <v>-56.09056</v>
      </c>
      <c r="F6" s="41">
        <v>-122.1333</v>
      </c>
      <c r="G6" s="42">
        <v>0.0008985618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0.4153301</v>
      </c>
      <c r="C8" s="13">
        <v>0.4927748</v>
      </c>
      <c r="D8" s="13">
        <v>-0.658906</v>
      </c>
      <c r="E8" s="13">
        <v>-4.065938</v>
      </c>
      <c r="F8" s="25">
        <v>-4.187865</v>
      </c>
      <c r="G8" s="35">
        <v>-1.51818</v>
      </c>
    </row>
    <row r="9" spans="1:7" ht="12">
      <c r="A9" s="20" t="s">
        <v>17</v>
      </c>
      <c r="B9" s="29">
        <v>0.6012243</v>
      </c>
      <c r="C9" s="13">
        <v>-0.2498921</v>
      </c>
      <c r="D9" s="13">
        <v>0.06892976</v>
      </c>
      <c r="E9" s="13">
        <v>0.5087367</v>
      </c>
      <c r="F9" s="25">
        <v>-0.2433224</v>
      </c>
      <c r="G9" s="35">
        <v>0.1331011</v>
      </c>
    </row>
    <row r="10" spans="1:7" ht="12">
      <c r="A10" s="20" t="s">
        <v>18</v>
      </c>
      <c r="B10" s="29">
        <v>0.04441296</v>
      </c>
      <c r="C10" s="13">
        <v>-0.8007775</v>
      </c>
      <c r="D10" s="13">
        <v>0.2224921</v>
      </c>
      <c r="E10" s="13">
        <v>1.524417</v>
      </c>
      <c r="F10" s="25">
        <v>-1.064065</v>
      </c>
      <c r="G10" s="35">
        <v>0.09160237</v>
      </c>
    </row>
    <row r="11" spans="1:7" ht="12">
      <c r="A11" s="21" t="s">
        <v>19</v>
      </c>
      <c r="B11" s="31">
        <v>3.602054</v>
      </c>
      <c r="C11" s="15">
        <v>1.455008</v>
      </c>
      <c r="D11" s="15">
        <v>2.286281</v>
      </c>
      <c r="E11" s="15">
        <v>1.992031</v>
      </c>
      <c r="F11" s="27">
        <v>13.81368</v>
      </c>
      <c r="G11" s="37">
        <v>3.747199</v>
      </c>
    </row>
    <row r="12" spans="1:7" ht="12">
      <c r="A12" s="20" t="s">
        <v>20</v>
      </c>
      <c r="B12" s="29">
        <v>-0.3245201</v>
      </c>
      <c r="C12" s="13">
        <v>-0.306803</v>
      </c>
      <c r="D12" s="13">
        <v>-0.183922</v>
      </c>
      <c r="E12" s="13">
        <v>-0.03860079</v>
      </c>
      <c r="F12" s="25">
        <v>-0.3843866</v>
      </c>
      <c r="G12" s="35">
        <v>-0.2256581</v>
      </c>
    </row>
    <row r="13" spans="1:7" ht="12">
      <c r="A13" s="20" t="s">
        <v>21</v>
      </c>
      <c r="B13" s="29">
        <v>-0.02512894</v>
      </c>
      <c r="C13" s="13">
        <v>-0.1048025</v>
      </c>
      <c r="D13" s="13">
        <v>-0.08645037</v>
      </c>
      <c r="E13" s="13">
        <v>-0.05001535</v>
      </c>
      <c r="F13" s="25">
        <v>0.00511544</v>
      </c>
      <c r="G13" s="35">
        <v>-0.06100111</v>
      </c>
    </row>
    <row r="14" spans="1:7" ht="12">
      <c r="A14" s="20" t="s">
        <v>22</v>
      </c>
      <c r="B14" s="29">
        <v>-0.05846347</v>
      </c>
      <c r="C14" s="13">
        <v>-0.02822786</v>
      </c>
      <c r="D14" s="13">
        <v>-0.03381305</v>
      </c>
      <c r="E14" s="13">
        <v>0.06024172</v>
      </c>
      <c r="F14" s="25">
        <v>0.07939106</v>
      </c>
      <c r="G14" s="35">
        <v>0.001738802</v>
      </c>
    </row>
    <row r="15" spans="1:7" ht="12">
      <c r="A15" s="21" t="s">
        <v>23</v>
      </c>
      <c r="B15" s="31">
        <v>-0.3369246</v>
      </c>
      <c r="C15" s="15">
        <v>-0.1266004</v>
      </c>
      <c r="D15" s="15">
        <v>-0.1092312</v>
      </c>
      <c r="E15" s="15">
        <v>-0.1177974</v>
      </c>
      <c r="F15" s="27">
        <v>-0.4144511</v>
      </c>
      <c r="G15" s="37">
        <v>-0.1891802</v>
      </c>
    </row>
    <row r="16" spans="1:7" ht="12">
      <c r="A16" s="20" t="s">
        <v>24</v>
      </c>
      <c r="B16" s="29">
        <v>-0.05347608</v>
      </c>
      <c r="C16" s="13">
        <v>-0.04326957</v>
      </c>
      <c r="D16" s="13">
        <v>-0.02120198</v>
      </c>
      <c r="E16" s="13">
        <v>0.002806595</v>
      </c>
      <c r="F16" s="25">
        <v>-0.05129538</v>
      </c>
      <c r="G16" s="35">
        <v>-0.02942398</v>
      </c>
    </row>
    <row r="17" spans="1:7" ht="12">
      <c r="A17" s="20" t="s">
        <v>25</v>
      </c>
      <c r="B17" s="29">
        <v>-0.02181387</v>
      </c>
      <c r="C17" s="13">
        <v>0.002788181</v>
      </c>
      <c r="D17" s="13">
        <v>-0.008809082</v>
      </c>
      <c r="E17" s="13">
        <v>-0.02555436</v>
      </c>
      <c r="F17" s="25">
        <v>-0.03421253</v>
      </c>
      <c r="G17" s="35">
        <v>-0.01532222</v>
      </c>
    </row>
    <row r="18" spans="1:7" ht="12">
      <c r="A18" s="20" t="s">
        <v>26</v>
      </c>
      <c r="B18" s="29">
        <v>0.02015423</v>
      </c>
      <c r="C18" s="13">
        <v>0.05040337</v>
      </c>
      <c r="D18" s="13">
        <v>-0.01759209</v>
      </c>
      <c r="E18" s="13">
        <v>0.01829332</v>
      </c>
      <c r="F18" s="25">
        <v>0.01129851</v>
      </c>
      <c r="G18" s="35">
        <v>0.01672183</v>
      </c>
    </row>
    <row r="19" spans="1:7" ht="12">
      <c r="A19" s="21" t="s">
        <v>27</v>
      </c>
      <c r="B19" s="31">
        <v>-0.2284796</v>
      </c>
      <c r="C19" s="15">
        <v>-0.1997156</v>
      </c>
      <c r="D19" s="15">
        <v>-0.2183942</v>
      </c>
      <c r="E19" s="15">
        <v>-0.2097283</v>
      </c>
      <c r="F19" s="27">
        <v>-0.1605757</v>
      </c>
      <c r="G19" s="37">
        <v>-0.2055369</v>
      </c>
    </row>
    <row r="20" spans="1:7" ht="12.75" thickBot="1">
      <c r="A20" s="44" t="s">
        <v>28</v>
      </c>
      <c r="B20" s="45">
        <v>-0.004052406</v>
      </c>
      <c r="C20" s="46">
        <v>0.00111314</v>
      </c>
      <c r="D20" s="46">
        <v>-0.0001932343</v>
      </c>
      <c r="E20" s="46">
        <v>-0.005399057</v>
      </c>
      <c r="F20" s="47">
        <v>-0.002970977</v>
      </c>
      <c r="G20" s="48">
        <v>-0.002059985</v>
      </c>
    </row>
    <row r="21" spans="1:7" ht="12.75" thickTop="1">
      <c r="A21" s="6" t="s">
        <v>29</v>
      </c>
      <c r="B21" s="39">
        <v>-33.78512</v>
      </c>
      <c r="C21" s="40">
        <v>66.75993</v>
      </c>
      <c r="D21" s="40">
        <v>18.63643</v>
      </c>
      <c r="E21" s="40">
        <v>-36.14202</v>
      </c>
      <c r="F21" s="41">
        <v>-52.16097</v>
      </c>
      <c r="G21" s="43">
        <v>0.001697774</v>
      </c>
    </row>
    <row r="22" spans="1:7" ht="12">
      <c r="A22" s="20" t="s">
        <v>30</v>
      </c>
      <c r="B22" s="29">
        <v>-93.22606</v>
      </c>
      <c r="C22" s="13">
        <v>-60.89584</v>
      </c>
      <c r="D22" s="13">
        <v>-4.539892</v>
      </c>
      <c r="E22" s="13">
        <v>60.85195</v>
      </c>
      <c r="F22" s="25">
        <v>108.7976</v>
      </c>
      <c r="G22" s="36">
        <v>0</v>
      </c>
    </row>
    <row r="23" spans="1:7" ht="12">
      <c r="A23" s="20" t="s">
        <v>31</v>
      </c>
      <c r="B23" s="29">
        <v>3.752588</v>
      </c>
      <c r="C23" s="13">
        <v>2.58756</v>
      </c>
      <c r="D23" s="13">
        <v>0.727237</v>
      </c>
      <c r="E23" s="13">
        <v>-0.158725</v>
      </c>
      <c r="F23" s="25">
        <v>4.941821</v>
      </c>
      <c r="G23" s="35">
        <v>1.962505</v>
      </c>
    </row>
    <row r="24" spans="1:7" ht="12">
      <c r="A24" s="20" t="s">
        <v>32</v>
      </c>
      <c r="B24" s="29">
        <v>0.2244492</v>
      </c>
      <c r="C24" s="13">
        <v>1.020178</v>
      </c>
      <c r="D24" s="13">
        <v>0.4952493</v>
      </c>
      <c r="E24" s="13">
        <v>1.751756</v>
      </c>
      <c r="F24" s="25">
        <v>4.071473</v>
      </c>
      <c r="G24" s="35">
        <v>1.363082</v>
      </c>
    </row>
    <row r="25" spans="1:7" ht="12">
      <c r="A25" s="20" t="s">
        <v>33</v>
      </c>
      <c r="B25" s="29">
        <v>-0.1337146</v>
      </c>
      <c r="C25" s="13">
        <v>0.5108475</v>
      </c>
      <c r="D25" s="13">
        <v>-0.05941563</v>
      </c>
      <c r="E25" s="13">
        <v>0.01272799</v>
      </c>
      <c r="F25" s="25">
        <v>-1.203433</v>
      </c>
      <c r="G25" s="35">
        <v>-0.06853719</v>
      </c>
    </row>
    <row r="26" spans="1:7" ht="12">
      <c r="A26" s="21" t="s">
        <v>34</v>
      </c>
      <c r="B26" s="31">
        <v>0.1805571</v>
      </c>
      <c r="C26" s="15">
        <v>0.3119981</v>
      </c>
      <c r="D26" s="15">
        <v>-0.06408453</v>
      </c>
      <c r="E26" s="15">
        <v>0.492323</v>
      </c>
      <c r="F26" s="27">
        <v>1.747437</v>
      </c>
      <c r="G26" s="37">
        <v>0.4379405</v>
      </c>
    </row>
    <row r="27" spans="1:7" ht="12">
      <c r="A27" s="20" t="s">
        <v>35</v>
      </c>
      <c r="B27" s="29">
        <v>0.1521914</v>
      </c>
      <c r="C27" s="13">
        <v>0.1317556</v>
      </c>
      <c r="D27" s="13">
        <v>0.2070715</v>
      </c>
      <c r="E27" s="13">
        <v>-0.04615374</v>
      </c>
      <c r="F27" s="25">
        <v>0.2177572</v>
      </c>
      <c r="G27" s="35">
        <v>0.1215255</v>
      </c>
    </row>
    <row r="28" spans="1:7" ht="12">
      <c r="A28" s="20" t="s">
        <v>36</v>
      </c>
      <c r="B28" s="29">
        <v>-0.0670222</v>
      </c>
      <c r="C28" s="13">
        <v>0.03933931</v>
      </c>
      <c r="D28" s="13">
        <v>0.1768868</v>
      </c>
      <c r="E28" s="13">
        <v>0.3441625</v>
      </c>
      <c r="F28" s="25">
        <v>0.4144626</v>
      </c>
      <c r="G28" s="35">
        <v>0.1805688</v>
      </c>
    </row>
    <row r="29" spans="1:7" ht="12">
      <c r="A29" s="20" t="s">
        <v>37</v>
      </c>
      <c r="B29" s="29">
        <v>0.02179133</v>
      </c>
      <c r="C29" s="13">
        <v>-0.04899773</v>
      </c>
      <c r="D29" s="13">
        <v>-0.01030869</v>
      </c>
      <c r="E29" s="13">
        <v>0.09375365</v>
      </c>
      <c r="F29" s="25">
        <v>-0.04597711</v>
      </c>
      <c r="G29" s="35">
        <v>0.005278696</v>
      </c>
    </row>
    <row r="30" spans="1:7" ht="12">
      <c r="A30" s="21" t="s">
        <v>38</v>
      </c>
      <c r="B30" s="31">
        <v>0.02125444</v>
      </c>
      <c r="C30" s="15">
        <v>-0.01580031</v>
      </c>
      <c r="D30" s="15">
        <v>-0.0228341</v>
      </c>
      <c r="E30" s="15">
        <v>-0.02982329</v>
      </c>
      <c r="F30" s="27">
        <v>0.2376472</v>
      </c>
      <c r="G30" s="37">
        <v>0.01838169</v>
      </c>
    </row>
    <row r="31" spans="1:7" ht="12">
      <c r="A31" s="20" t="s">
        <v>39</v>
      </c>
      <c r="B31" s="29">
        <v>-0.00904113</v>
      </c>
      <c r="C31" s="13">
        <v>-0.02444914</v>
      </c>
      <c r="D31" s="13">
        <v>0.008276701</v>
      </c>
      <c r="E31" s="13">
        <v>0.007662764</v>
      </c>
      <c r="F31" s="25">
        <v>0.002068248</v>
      </c>
      <c r="G31" s="35">
        <v>-0.00308001</v>
      </c>
    </row>
    <row r="32" spans="1:7" ht="12">
      <c r="A32" s="20" t="s">
        <v>40</v>
      </c>
      <c r="B32" s="29">
        <v>-0.006891255</v>
      </c>
      <c r="C32" s="13">
        <v>0.01328999</v>
      </c>
      <c r="D32" s="13">
        <v>0.03889904</v>
      </c>
      <c r="E32" s="13">
        <v>0.03603842</v>
      </c>
      <c r="F32" s="25">
        <v>0.01181213</v>
      </c>
      <c r="G32" s="35">
        <v>0.02181043</v>
      </c>
    </row>
    <row r="33" spans="1:7" ht="12">
      <c r="A33" s="20" t="s">
        <v>41</v>
      </c>
      <c r="B33" s="29">
        <v>0.08942842</v>
      </c>
      <c r="C33" s="13">
        <v>0.06048848</v>
      </c>
      <c r="D33" s="13">
        <v>0.08357195</v>
      </c>
      <c r="E33" s="13">
        <v>0.09728408</v>
      </c>
      <c r="F33" s="25">
        <v>0.07160317</v>
      </c>
      <c r="G33" s="35">
        <v>0.08055975</v>
      </c>
    </row>
    <row r="34" spans="1:7" ht="12">
      <c r="A34" s="21" t="s">
        <v>42</v>
      </c>
      <c r="B34" s="31">
        <v>0.0151574</v>
      </c>
      <c r="C34" s="15">
        <v>0.005404419</v>
      </c>
      <c r="D34" s="15">
        <v>0.0003366791</v>
      </c>
      <c r="E34" s="15">
        <v>-0.005457031</v>
      </c>
      <c r="F34" s="27">
        <v>-0.03959469</v>
      </c>
      <c r="G34" s="37">
        <v>-0.003040916</v>
      </c>
    </row>
    <row r="35" spans="1:7" ht="12.75" thickBot="1">
      <c r="A35" s="22" t="s">
        <v>43</v>
      </c>
      <c r="B35" s="32">
        <v>-0.001490595</v>
      </c>
      <c r="C35" s="16">
        <v>-0.003524786</v>
      </c>
      <c r="D35" s="16">
        <v>-0.006088324</v>
      </c>
      <c r="E35" s="16">
        <v>-0.001954128</v>
      </c>
      <c r="F35" s="28">
        <v>-0.0003912931</v>
      </c>
      <c r="G35" s="38">
        <v>-0.003050752</v>
      </c>
    </row>
    <row r="36" spans="1:7" ht="12">
      <c r="A36" s="4" t="s">
        <v>44</v>
      </c>
      <c r="B36" s="3">
        <v>22.31751</v>
      </c>
      <c r="C36" s="3">
        <v>22.32361</v>
      </c>
      <c r="D36" s="3">
        <v>22.34497</v>
      </c>
      <c r="E36" s="3">
        <v>22.35413</v>
      </c>
      <c r="F36" s="3">
        <v>22.37244</v>
      </c>
      <c r="G36" s="3"/>
    </row>
    <row r="37" spans="1:6" ht="12">
      <c r="A37" s="4" t="s">
        <v>45</v>
      </c>
      <c r="B37" s="2">
        <v>-0.4099528</v>
      </c>
      <c r="C37" s="2">
        <v>-0.3789266</v>
      </c>
      <c r="D37" s="2">
        <v>-0.3646851</v>
      </c>
      <c r="E37" s="2">
        <v>-0.3585816</v>
      </c>
      <c r="F37" s="2">
        <v>-0.3534953</v>
      </c>
    </row>
    <row r="38" spans="1:7" ht="12">
      <c r="A38" s="4" t="s">
        <v>53</v>
      </c>
      <c r="B38" s="2">
        <v>-8.721898E-05</v>
      </c>
      <c r="C38" s="2">
        <v>0.0001131498</v>
      </c>
      <c r="D38" s="2">
        <v>-0.0002712756</v>
      </c>
      <c r="E38" s="2">
        <v>9.572429E-05</v>
      </c>
      <c r="F38" s="2">
        <v>0.0002085666</v>
      </c>
      <c r="G38" s="2">
        <v>0.0001784177</v>
      </c>
    </row>
    <row r="39" spans="1:7" ht="12.75" thickBot="1">
      <c r="A39" s="4" t="s">
        <v>54</v>
      </c>
      <c r="B39" s="2">
        <v>5.66216E-05</v>
      </c>
      <c r="C39" s="2">
        <v>-0.0001128029</v>
      </c>
      <c r="D39" s="2">
        <v>-3.180509E-05</v>
      </c>
      <c r="E39" s="2">
        <v>6.085893E-05</v>
      </c>
      <c r="F39" s="2">
        <v>8.640449E-05</v>
      </c>
      <c r="G39" s="2">
        <v>0.0007042464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3.116731</v>
      </c>
      <c r="F40" s="17" t="s">
        <v>48</v>
      </c>
      <c r="G40" s="8">
        <v>55.107167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0.003761</v>
      </c>
      <c r="D4">
        <v>0.003758</v>
      </c>
      <c r="E4">
        <v>0.003759</v>
      </c>
      <c r="F4">
        <v>0.00209</v>
      </c>
      <c r="G4">
        <v>0.011716</v>
      </c>
    </row>
    <row r="5" spans="1:7" ht="12.75">
      <c r="A5" t="s">
        <v>13</v>
      </c>
      <c r="B5">
        <v>-4.661168</v>
      </c>
      <c r="C5">
        <v>-3.044754</v>
      </c>
      <c r="D5">
        <v>-0.226995</v>
      </c>
      <c r="E5">
        <v>3.04256</v>
      </c>
      <c r="F5">
        <v>5.439668</v>
      </c>
      <c r="G5">
        <v>5.30288</v>
      </c>
    </row>
    <row r="6" spans="1:7" ht="12.75">
      <c r="A6" t="s">
        <v>14</v>
      </c>
      <c r="B6" s="49">
        <v>50.99478</v>
      </c>
      <c r="C6" s="49">
        <v>-66.15461</v>
      </c>
      <c r="D6" s="49">
        <v>159.5824</v>
      </c>
      <c r="E6" s="49">
        <v>-56.09056</v>
      </c>
      <c r="F6" s="49">
        <v>-122.1333</v>
      </c>
      <c r="G6" s="49">
        <v>0.0008985618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0.4153301</v>
      </c>
      <c r="C8" s="49">
        <v>0.4927748</v>
      </c>
      <c r="D8" s="49">
        <v>-0.658906</v>
      </c>
      <c r="E8" s="49">
        <v>-4.065938</v>
      </c>
      <c r="F8" s="49">
        <v>-4.187865</v>
      </c>
      <c r="G8" s="49">
        <v>-1.51818</v>
      </c>
    </row>
    <row r="9" spans="1:7" ht="12.75">
      <c r="A9" t="s">
        <v>17</v>
      </c>
      <c r="B9" s="49">
        <v>0.6012243</v>
      </c>
      <c r="C9" s="49">
        <v>-0.2498921</v>
      </c>
      <c r="D9" s="49">
        <v>0.06892976</v>
      </c>
      <c r="E9" s="49">
        <v>0.5087367</v>
      </c>
      <c r="F9" s="49">
        <v>-0.2433224</v>
      </c>
      <c r="G9" s="49">
        <v>0.1331011</v>
      </c>
    </row>
    <row r="10" spans="1:7" ht="12.75">
      <c r="A10" t="s">
        <v>18</v>
      </c>
      <c r="B10" s="49">
        <v>0.04441296</v>
      </c>
      <c r="C10" s="49">
        <v>-0.8007775</v>
      </c>
      <c r="D10" s="49">
        <v>0.2224921</v>
      </c>
      <c r="E10" s="49">
        <v>1.524417</v>
      </c>
      <c r="F10" s="49">
        <v>-1.064065</v>
      </c>
      <c r="G10" s="49">
        <v>0.09160237</v>
      </c>
    </row>
    <row r="11" spans="1:7" ht="12.75">
      <c r="A11" t="s">
        <v>19</v>
      </c>
      <c r="B11" s="49">
        <v>3.602054</v>
      </c>
      <c r="C11" s="49">
        <v>1.455008</v>
      </c>
      <c r="D11" s="49">
        <v>2.286281</v>
      </c>
      <c r="E11" s="49">
        <v>1.992031</v>
      </c>
      <c r="F11" s="49">
        <v>13.81368</v>
      </c>
      <c r="G11" s="49">
        <v>3.747199</v>
      </c>
    </row>
    <row r="12" spans="1:7" ht="12.75">
      <c r="A12" t="s">
        <v>20</v>
      </c>
      <c r="B12" s="49">
        <v>-0.3245201</v>
      </c>
      <c r="C12" s="49">
        <v>-0.306803</v>
      </c>
      <c r="D12" s="49">
        <v>-0.183922</v>
      </c>
      <c r="E12" s="49">
        <v>-0.03860079</v>
      </c>
      <c r="F12" s="49">
        <v>-0.3843866</v>
      </c>
      <c r="G12" s="49">
        <v>-0.2256581</v>
      </c>
    </row>
    <row r="13" spans="1:7" ht="12.75">
      <c r="A13" t="s">
        <v>21</v>
      </c>
      <c r="B13" s="49">
        <v>-0.02512894</v>
      </c>
      <c r="C13" s="49">
        <v>-0.1048025</v>
      </c>
      <c r="D13" s="49">
        <v>-0.08645037</v>
      </c>
      <c r="E13" s="49">
        <v>-0.05001535</v>
      </c>
      <c r="F13" s="49">
        <v>0.00511544</v>
      </c>
      <c r="G13" s="49">
        <v>-0.06100111</v>
      </c>
    </row>
    <row r="14" spans="1:7" ht="12.75">
      <c r="A14" t="s">
        <v>22</v>
      </c>
      <c r="B14" s="49">
        <v>-0.05846347</v>
      </c>
      <c r="C14" s="49">
        <v>-0.02822786</v>
      </c>
      <c r="D14" s="49">
        <v>-0.03381305</v>
      </c>
      <c r="E14" s="49">
        <v>0.06024172</v>
      </c>
      <c r="F14" s="49">
        <v>0.07939106</v>
      </c>
      <c r="G14" s="49">
        <v>0.001738802</v>
      </c>
    </row>
    <row r="15" spans="1:7" ht="12.75">
      <c r="A15" t="s">
        <v>23</v>
      </c>
      <c r="B15" s="49">
        <v>-0.3369246</v>
      </c>
      <c r="C15" s="49">
        <v>-0.1266004</v>
      </c>
      <c r="D15" s="49">
        <v>-0.1092312</v>
      </c>
      <c r="E15" s="49">
        <v>-0.1177974</v>
      </c>
      <c r="F15" s="49">
        <v>-0.4144511</v>
      </c>
      <c r="G15" s="49">
        <v>-0.1891802</v>
      </c>
    </row>
    <row r="16" spans="1:7" ht="12.75">
      <c r="A16" t="s">
        <v>24</v>
      </c>
      <c r="B16" s="49">
        <v>-0.05347608</v>
      </c>
      <c r="C16" s="49">
        <v>-0.04326957</v>
      </c>
      <c r="D16" s="49">
        <v>-0.02120198</v>
      </c>
      <c r="E16" s="49">
        <v>0.002806595</v>
      </c>
      <c r="F16" s="49">
        <v>-0.05129538</v>
      </c>
      <c r="G16" s="49">
        <v>-0.02942398</v>
      </c>
    </row>
    <row r="17" spans="1:7" ht="12.75">
      <c r="A17" t="s">
        <v>25</v>
      </c>
      <c r="B17" s="49">
        <v>-0.02181387</v>
      </c>
      <c r="C17" s="49">
        <v>0.002788181</v>
      </c>
      <c r="D17" s="49">
        <v>-0.008809082</v>
      </c>
      <c r="E17" s="49">
        <v>-0.02555436</v>
      </c>
      <c r="F17" s="49">
        <v>-0.03421253</v>
      </c>
      <c r="G17" s="49">
        <v>-0.01532222</v>
      </c>
    </row>
    <row r="18" spans="1:7" ht="12.75">
      <c r="A18" t="s">
        <v>26</v>
      </c>
      <c r="B18" s="49">
        <v>0.02015423</v>
      </c>
      <c r="C18" s="49">
        <v>0.05040337</v>
      </c>
      <c r="D18" s="49">
        <v>-0.01759209</v>
      </c>
      <c r="E18" s="49">
        <v>0.01829332</v>
      </c>
      <c r="F18" s="49">
        <v>0.01129851</v>
      </c>
      <c r="G18" s="49">
        <v>0.01672183</v>
      </c>
    </row>
    <row r="19" spans="1:7" ht="12.75">
      <c r="A19" t="s">
        <v>27</v>
      </c>
      <c r="B19" s="49">
        <v>-0.2284796</v>
      </c>
      <c r="C19" s="49">
        <v>-0.1997156</v>
      </c>
      <c r="D19" s="49">
        <v>-0.2183942</v>
      </c>
      <c r="E19" s="49">
        <v>-0.2097283</v>
      </c>
      <c r="F19" s="49">
        <v>-0.1605757</v>
      </c>
      <c r="G19" s="49">
        <v>-0.2055369</v>
      </c>
    </row>
    <row r="20" spans="1:7" ht="12.75">
      <c r="A20" t="s">
        <v>28</v>
      </c>
      <c r="B20" s="49">
        <v>-0.004052406</v>
      </c>
      <c r="C20" s="49">
        <v>0.00111314</v>
      </c>
      <c r="D20" s="49">
        <v>-0.0001932343</v>
      </c>
      <c r="E20" s="49">
        <v>-0.005399057</v>
      </c>
      <c r="F20" s="49">
        <v>-0.002970977</v>
      </c>
      <c r="G20" s="49">
        <v>-0.002059985</v>
      </c>
    </row>
    <row r="21" spans="1:7" ht="12.75">
      <c r="A21" t="s">
        <v>29</v>
      </c>
      <c r="B21" s="49">
        <v>-33.78512</v>
      </c>
      <c r="C21" s="49">
        <v>66.75993</v>
      </c>
      <c r="D21" s="49">
        <v>18.63643</v>
      </c>
      <c r="E21" s="49">
        <v>-36.14202</v>
      </c>
      <c r="F21" s="49">
        <v>-52.16097</v>
      </c>
      <c r="G21" s="49">
        <v>0.001697774</v>
      </c>
    </row>
    <row r="22" spans="1:7" ht="12.75">
      <c r="A22" t="s">
        <v>30</v>
      </c>
      <c r="B22" s="49">
        <v>-93.22606</v>
      </c>
      <c r="C22" s="49">
        <v>-60.89584</v>
      </c>
      <c r="D22" s="49">
        <v>-4.539892</v>
      </c>
      <c r="E22" s="49">
        <v>60.85195</v>
      </c>
      <c r="F22" s="49">
        <v>108.7976</v>
      </c>
      <c r="G22" s="49">
        <v>0</v>
      </c>
    </row>
    <row r="23" spans="1:7" ht="12.75">
      <c r="A23" t="s">
        <v>31</v>
      </c>
      <c r="B23" s="49">
        <v>3.752588</v>
      </c>
      <c r="C23" s="49">
        <v>2.58756</v>
      </c>
      <c r="D23" s="49">
        <v>0.727237</v>
      </c>
      <c r="E23" s="49">
        <v>-0.158725</v>
      </c>
      <c r="F23" s="49">
        <v>4.941821</v>
      </c>
      <c r="G23" s="49">
        <v>1.962505</v>
      </c>
    </row>
    <row r="24" spans="1:7" ht="12.75">
      <c r="A24" t="s">
        <v>32</v>
      </c>
      <c r="B24" s="49">
        <v>0.2244492</v>
      </c>
      <c r="C24" s="49">
        <v>1.020178</v>
      </c>
      <c r="D24" s="49">
        <v>0.4952493</v>
      </c>
      <c r="E24" s="49">
        <v>1.751756</v>
      </c>
      <c r="F24" s="49">
        <v>4.071473</v>
      </c>
      <c r="G24" s="49">
        <v>1.363082</v>
      </c>
    </row>
    <row r="25" spans="1:7" ht="12.75">
      <c r="A25" t="s">
        <v>33</v>
      </c>
      <c r="B25" s="49">
        <v>-0.1337146</v>
      </c>
      <c r="C25" s="49">
        <v>0.5108475</v>
      </c>
      <c r="D25" s="49">
        <v>-0.05941563</v>
      </c>
      <c r="E25" s="49">
        <v>0.01272799</v>
      </c>
      <c r="F25" s="49">
        <v>-1.203433</v>
      </c>
      <c r="G25" s="49">
        <v>-0.06853719</v>
      </c>
    </row>
    <row r="26" spans="1:7" ht="12.75">
      <c r="A26" t="s">
        <v>34</v>
      </c>
      <c r="B26" s="49">
        <v>0.1805571</v>
      </c>
      <c r="C26" s="49">
        <v>0.3119981</v>
      </c>
      <c r="D26" s="49">
        <v>-0.06408453</v>
      </c>
      <c r="E26" s="49">
        <v>0.492323</v>
      </c>
      <c r="F26" s="49">
        <v>1.747437</v>
      </c>
      <c r="G26" s="49">
        <v>0.4379405</v>
      </c>
    </row>
    <row r="27" spans="1:7" ht="12.75">
      <c r="A27" t="s">
        <v>35</v>
      </c>
      <c r="B27" s="49">
        <v>0.1521914</v>
      </c>
      <c r="C27" s="49">
        <v>0.1317556</v>
      </c>
      <c r="D27" s="49">
        <v>0.2070715</v>
      </c>
      <c r="E27" s="49">
        <v>-0.04615374</v>
      </c>
      <c r="F27" s="49">
        <v>0.2177572</v>
      </c>
      <c r="G27" s="49">
        <v>0.1215255</v>
      </c>
    </row>
    <row r="28" spans="1:7" ht="12.75">
      <c r="A28" t="s">
        <v>36</v>
      </c>
      <c r="B28" s="49">
        <v>-0.0670222</v>
      </c>
      <c r="C28" s="49">
        <v>0.03933931</v>
      </c>
      <c r="D28" s="49">
        <v>0.1768868</v>
      </c>
      <c r="E28" s="49">
        <v>0.3441625</v>
      </c>
      <c r="F28" s="49">
        <v>0.4144626</v>
      </c>
      <c r="G28" s="49">
        <v>0.1805688</v>
      </c>
    </row>
    <row r="29" spans="1:7" ht="12.75">
      <c r="A29" t="s">
        <v>37</v>
      </c>
      <c r="B29" s="49">
        <v>0.02179133</v>
      </c>
      <c r="C29" s="49">
        <v>-0.04899773</v>
      </c>
      <c r="D29" s="49">
        <v>-0.01030869</v>
      </c>
      <c r="E29" s="49">
        <v>0.09375365</v>
      </c>
      <c r="F29" s="49">
        <v>-0.04597711</v>
      </c>
      <c r="G29" s="49">
        <v>0.005278696</v>
      </c>
    </row>
    <row r="30" spans="1:7" ht="12.75">
      <c r="A30" t="s">
        <v>38</v>
      </c>
      <c r="B30" s="49">
        <v>0.02125444</v>
      </c>
      <c r="C30" s="49">
        <v>-0.01580031</v>
      </c>
      <c r="D30" s="49">
        <v>-0.0228341</v>
      </c>
      <c r="E30" s="49">
        <v>-0.02982329</v>
      </c>
      <c r="F30" s="49">
        <v>0.2376472</v>
      </c>
      <c r="G30" s="49">
        <v>0.01838169</v>
      </c>
    </row>
    <row r="31" spans="1:7" ht="12.75">
      <c r="A31" t="s">
        <v>39</v>
      </c>
      <c r="B31" s="49">
        <v>-0.00904113</v>
      </c>
      <c r="C31" s="49">
        <v>-0.02444914</v>
      </c>
      <c r="D31" s="49">
        <v>0.008276701</v>
      </c>
      <c r="E31" s="49">
        <v>0.007662764</v>
      </c>
      <c r="F31" s="49">
        <v>0.002068248</v>
      </c>
      <c r="G31" s="49">
        <v>-0.00308001</v>
      </c>
    </row>
    <row r="32" spans="1:7" ht="12.75">
      <c r="A32" t="s">
        <v>40</v>
      </c>
      <c r="B32" s="49">
        <v>-0.006891255</v>
      </c>
      <c r="C32" s="49">
        <v>0.01328999</v>
      </c>
      <c r="D32" s="49">
        <v>0.03889904</v>
      </c>
      <c r="E32" s="49">
        <v>0.03603842</v>
      </c>
      <c r="F32" s="49">
        <v>0.01181213</v>
      </c>
      <c r="G32" s="49">
        <v>0.02181043</v>
      </c>
    </row>
    <row r="33" spans="1:7" ht="12.75">
      <c r="A33" t="s">
        <v>41</v>
      </c>
      <c r="B33" s="49">
        <v>0.08942842</v>
      </c>
      <c r="C33" s="49">
        <v>0.06048848</v>
      </c>
      <c r="D33" s="49">
        <v>0.08357195</v>
      </c>
      <c r="E33" s="49">
        <v>0.09728408</v>
      </c>
      <c r="F33" s="49">
        <v>0.07160317</v>
      </c>
      <c r="G33" s="49">
        <v>0.08055975</v>
      </c>
    </row>
    <row r="34" spans="1:7" ht="12.75">
      <c r="A34" t="s">
        <v>42</v>
      </c>
      <c r="B34" s="49">
        <v>0.0151574</v>
      </c>
      <c r="C34" s="49">
        <v>0.005404419</v>
      </c>
      <c r="D34" s="49">
        <v>0.0003366791</v>
      </c>
      <c r="E34" s="49">
        <v>-0.005457031</v>
      </c>
      <c r="F34" s="49">
        <v>-0.03959469</v>
      </c>
      <c r="G34" s="49">
        <v>-0.003040916</v>
      </c>
    </row>
    <row r="35" spans="1:7" ht="12.75">
      <c r="A35" t="s">
        <v>43</v>
      </c>
      <c r="B35" s="49">
        <v>-0.001490595</v>
      </c>
      <c r="C35" s="49">
        <v>-0.003524786</v>
      </c>
      <c r="D35" s="49">
        <v>-0.006088324</v>
      </c>
      <c r="E35" s="49">
        <v>-0.001954128</v>
      </c>
      <c r="F35" s="49">
        <v>-0.0003912931</v>
      </c>
      <c r="G35" s="49">
        <v>-0.003050752</v>
      </c>
    </row>
    <row r="36" spans="1:6" ht="12.75">
      <c r="A36" t="s">
        <v>44</v>
      </c>
      <c r="B36" s="49">
        <v>22.31751</v>
      </c>
      <c r="C36" s="49">
        <v>22.32361</v>
      </c>
      <c r="D36" s="49">
        <v>22.34497</v>
      </c>
      <c r="E36" s="49">
        <v>22.35413</v>
      </c>
      <c r="F36" s="49">
        <v>22.37244</v>
      </c>
    </row>
    <row r="37" spans="1:6" ht="12.75">
      <c r="A37" t="s">
        <v>45</v>
      </c>
      <c r="B37" s="49">
        <v>-0.4099528</v>
      </c>
      <c r="C37" s="49">
        <v>-0.3789266</v>
      </c>
      <c r="D37" s="49">
        <v>-0.3646851</v>
      </c>
      <c r="E37" s="49">
        <v>-0.3585816</v>
      </c>
      <c r="F37" s="49">
        <v>-0.3534953</v>
      </c>
    </row>
    <row r="38" spans="1:7" ht="12.75">
      <c r="A38" t="s">
        <v>55</v>
      </c>
      <c r="B38" s="49">
        <v>-8.721898E-05</v>
      </c>
      <c r="C38" s="49">
        <v>0.0001131498</v>
      </c>
      <c r="D38" s="49">
        <v>-0.0002712756</v>
      </c>
      <c r="E38" s="49">
        <v>9.572429E-05</v>
      </c>
      <c r="F38" s="49">
        <v>0.0002085666</v>
      </c>
      <c r="G38" s="49">
        <v>0.0001784177</v>
      </c>
    </row>
    <row r="39" spans="1:7" ht="12.75">
      <c r="A39" t="s">
        <v>56</v>
      </c>
      <c r="B39" s="49">
        <v>5.66216E-05</v>
      </c>
      <c r="C39" s="49">
        <v>-0.0001128029</v>
      </c>
      <c r="D39" s="49">
        <v>-3.180509E-05</v>
      </c>
      <c r="E39" s="49">
        <v>6.085893E-05</v>
      </c>
      <c r="F39" s="49">
        <v>8.640449E-05</v>
      </c>
      <c r="G39" s="49">
        <v>0.0007042464</v>
      </c>
    </row>
    <row r="40" spans="2:7" ht="12.75">
      <c r="B40" t="s">
        <v>46</v>
      </c>
      <c r="C40">
        <v>-0.003759</v>
      </c>
      <c r="D40" t="s">
        <v>47</v>
      </c>
      <c r="E40">
        <v>3.116731</v>
      </c>
      <c r="F40" t="s">
        <v>48</v>
      </c>
      <c r="G40">
        <v>55.107167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-8.721898682826929E-05</v>
      </c>
      <c r="C50">
        <f>-0.017/(C7*C7+C22*C22)*(C21*C22+C6*C7)</f>
        <v>0.00011314975940637236</v>
      </c>
      <c r="D50">
        <f>-0.017/(D7*D7+D22*D22)*(D21*D22+D6*D7)</f>
        <v>-0.0002712756408339011</v>
      </c>
      <c r="E50">
        <f>-0.017/(E7*E7+E22*E22)*(E21*E22+E6*E7)</f>
        <v>9.572429047495654E-05</v>
      </c>
      <c r="F50">
        <f>-0.017/(F7*F7+F22*F22)*(F21*F22+F6*F7)</f>
        <v>0.0002085666701542113</v>
      </c>
      <c r="G50">
        <f>(B50*B$4+C50*C$4+D50*D$4+E50*E$4+F50*F$4)/SUM(B$4:F$4)</f>
        <v>3.2439203191588197E-07</v>
      </c>
    </row>
    <row r="51" spans="1:7" ht="12.75">
      <c r="A51" t="s">
        <v>59</v>
      </c>
      <c r="B51">
        <f>-0.017/(B7*B7+B22*B22)*(B21*B7-B6*B22)</f>
        <v>5.6621595750080865E-05</v>
      </c>
      <c r="C51">
        <f>-0.017/(C7*C7+C22*C22)*(C21*C7-C6*C22)</f>
        <v>-0.00011280284603551512</v>
      </c>
      <c r="D51">
        <f>-0.017/(D7*D7+D22*D22)*(D21*D7-D6*D22)</f>
        <v>-3.180508721116168E-05</v>
      </c>
      <c r="E51">
        <f>-0.017/(E7*E7+E22*E22)*(E21*E7-E6*E22)</f>
        <v>6.085893302622326E-05</v>
      </c>
      <c r="F51">
        <f>-0.017/(F7*F7+F22*F22)*(F21*F7-F6*F22)</f>
        <v>8.640449368472302E-05</v>
      </c>
      <c r="G51">
        <f>(B51*B$4+C51*C$4+D51*D$4+E51*E$4+F51*F$4)/SUM(B$4:F$4)</f>
        <v>-4.277125333007643E-07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9999.970740918674</v>
      </c>
      <c r="C62">
        <f>C7+(2/0.017)*(C8*C50-C23*C51)</f>
        <v>10000.040898997924</v>
      </c>
      <c r="D62">
        <f>D7+(2/0.017)*(D8*D50-D23*D51)</f>
        <v>10000.023749998072</v>
      </c>
      <c r="E62">
        <f>E7+(2/0.017)*(E8*E50-E23*E51)</f>
        <v>9999.95534715341</v>
      </c>
      <c r="F62">
        <f>F7+(2/0.017)*(F8*F50-F23*F51)</f>
        <v>9999.847006517706</v>
      </c>
    </row>
    <row r="63" spans="1:6" ht="12.75">
      <c r="A63" t="s">
        <v>67</v>
      </c>
      <c r="B63">
        <f>B8+(3/0.017)*(B9*B50-B24*B51)</f>
        <v>0.4038335977344651</v>
      </c>
      <c r="C63">
        <f>C8+(3/0.017)*(C9*C50-C24*C51)</f>
        <v>0.5080931089771059</v>
      </c>
      <c r="D63">
        <f>D8+(3/0.017)*(D9*D50-D24*D51)</f>
        <v>-0.6594261501715459</v>
      </c>
      <c r="E63">
        <f>E8+(3/0.017)*(E9*E50-E24*E51)</f>
        <v>-4.076157683782862</v>
      </c>
      <c r="F63">
        <f>F8+(3/0.017)*(F9*F50-F24*F51)</f>
        <v>-4.258901912798462</v>
      </c>
    </row>
    <row r="64" spans="1:6" ht="12.75">
      <c r="A64" t="s">
        <v>68</v>
      </c>
      <c r="B64">
        <f>B9+(4/0.017)*(B10*B50-B25*B51)</f>
        <v>0.6020942954479622</v>
      </c>
      <c r="C64">
        <f>C9+(4/0.017)*(C10*C50-C25*C51)</f>
        <v>-0.25765274225244905</v>
      </c>
      <c r="D64">
        <f>D9+(4/0.017)*(D10*D50-D25*D51)</f>
        <v>0.05428354675250906</v>
      </c>
      <c r="E64">
        <f>E9+(4/0.017)*(E10*E50-E25*E51)</f>
        <v>0.5428894350169396</v>
      </c>
      <c r="F64">
        <f>F9+(4/0.017)*(F10*F50-F25*F51)</f>
        <v>-0.2710745117245067</v>
      </c>
    </row>
    <row r="65" spans="1:6" ht="12.75">
      <c r="A65" t="s">
        <v>69</v>
      </c>
      <c r="B65">
        <f>B10+(5/0.017)*(B11*B50-B26*B51)</f>
        <v>-0.05099613750197694</v>
      </c>
      <c r="C65">
        <f>C10+(5/0.017)*(C11*C50-C26*C51)</f>
        <v>-0.7420045356552882</v>
      </c>
      <c r="D65">
        <f>D10+(5/0.017)*(D11*D50-D26*D51)</f>
        <v>0.03947723015679161</v>
      </c>
      <c r="E65">
        <f>E10+(5/0.017)*(E11*E50-E26*E51)</f>
        <v>1.571688618116132</v>
      </c>
      <c r="F65">
        <f>F10+(5/0.017)*(F11*F50-F26*F51)</f>
        <v>-0.26109828501621346</v>
      </c>
    </row>
    <row r="66" spans="1:6" ht="12.75">
      <c r="A66" t="s">
        <v>70</v>
      </c>
      <c r="B66">
        <f>B11+(6/0.017)*(B12*B50-B27*B51)</f>
        <v>3.609002350964695</v>
      </c>
      <c r="C66">
        <f>C11+(6/0.017)*(C12*C50-C27*C51)</f>
        <v>1.4480013133032814</v>
      </c>
      <c r="D66">
        <f>D11+(6/0.017)*(D12*D50-D27*D51)</f>
        <v>2.306214936069376</v>
      </c>
      <c r="E66">
        <f>E11+(6/0.017)*(E12*E50-E27*E51)</f>
        <v>1.9917182355777814</v>
      </c>
      <c r="F66">
        <f>F11+(6/0.017)*(F12*F50-F27*F51)</f>
        <v>13.778743964531964</v>
      </c>
    </row>
    <row r="67" spans="1:6" ht="12.75">
      <c r="A67" t="s">
        <v>71</v>
      </c>
      <c r="B67">
        <f>B12+(7/0.017)*(B13*B50-B28*B51)</f>
        <v>-0.3220550192817149</v>
      </c>
      <c r="C67">
        <f>C12+(7/0.017)*(C13*C50-C28*C51)</f>
        <v>-0.309858620042223</v>
      </c>
      <c r="D67">
        <f>D12+(7/0.017)*(D13*D50-D28*D51)</f>
        <v>-0.171948796625996</v>
      </c>
      <c r="E67">
        <f>E12+(7/0.017)*(E13*E50-E28*E51)</f>
        <v>-0.049196750294394666</v>
      </c>
      <c r="F67">
        <f>F12+(7/0.017)*(F13*F50-F28*F51)</f>
        <v>-0.39869316739526833</v>
      </c>
    </row>
    <row r="68" spans="1:6" ht="12.75">
      <c r="A68" t="s">
        <v>72</v>
      </c>
      <c r="B68">
        <f>B13+(8/0.017)*(B14*B50-B29*B51)</f>
        <v>-0.02330999188623609</v>
      </c>
      <c r="C68">
        <f>C13+(8/0.017)*(C14*C50-C29*C51)</f>
        <v>-0.108906527746276</v>
      </c>
      <c r="D68">
        <f>D13+(8/0.017)*(D14*D50-D29*D51)</f>
        <v>-0.08228811681279251</v>
      </c>
      <c r="E68">
        <f>E13+(8/0.017)*(E14*E50-E29*E51)</f>
        <v>-0.0499867152716814</v>
      </c>
      <c r="F68">
        <f>F13+(8/0.017)*(F14*F50-F29*F51)</f>
        <v>0.014777067263458829</v>
      </c>
    </row>
    <row r="69" spans="1:6" ht="12.75">
      <c r="A69" t="s">
        <v>73</v>
      </c>
      <c r="B69">
        <f>B14+(9/0.017)*(B15*B50-B30*B51)</f>
        <v>-0.04354318426708764</v>
      </c>
      <c r="C69">
        <f>C14+(9/0.017)*(C15*C50-C30*C51)</f>
        <v>-0.03675516133134972</v>
      </c>
      <c r="D69">
        <f>D14+(9/0.017)*(D15*D50-D30*D51)</f>
        <v>-0.018510125933264194</v>
      </c>
      <c r="E69">
        <f>E14+(9/0.017)*(E15*E50-E30*E51)</f>
        <v>0.05523292409796664</v>
      </c>
      <c r="F69">
        <f>F14+(9/0.017)*(F15*F50-F30*F51)</f>
        <v>0.022757516073936515</v>
      </c>
    </row>
    <row r="70" spans="1:6" ht="12.75">
      <c r="A70" t="s">
        <v>74</v>
      </c>
      <c r="B70">
        <f>B15+(10/0.017)*(B16*B50-B31*B51)</f>
        <v>-0.3338798631028639</v>
      </c>
      <c r="C70">
        <f>C15+(10/0.017)*(C16*C50-C31*C51)</f>
        <v>-0.13110267882955173</v>
      </c>
      <c r="D70">
        <f>D15+(10/0.017)*(D16*D50-D31*D51)</f>
        <v>-0.10569306946554514</v>
      </c>
      <c r="E70">
        <f>E15+(10/0.017)*(E16*E50-E31*E51)</f>
        <v>-0.1179136872506154</v>
      </c>
      <c r="F70">
        <f>F15+(10/0.017)*(F16*F50-F31*F51)</f>
        <v>-0.4208494603071467</v>
      </c>
    </row>
    <row r="71" spans="1:6" ht="12.75">
      <c r="A71" t="s">
        <v>75</v>
      </c>
      <c r="B71">
        <f>B16+(11/0.017)*(B17*B50-B32*B51)</f>
        <v>-0.051992518091454866</v>
      </c>
      <c r="C71">
        <f>C16+(11/0.017)*(C17*C50-C32*C51)</f>
        <v>-0.04209539719080797</v>
      </c>
      <c r="D71">
        <f>D16+(11/0.017)*(D17*D50-D32*D51)</f>
        <v>-0.018855177413663098</v>
      </c>
      <c r="E71">
        <f>E16+(11/0.017)*(E17*E50-E32*E51)</f>
        <v>-0.00019539090915398055</v>
      </c>
      <c r="F71">
        <f>F16+(11/0.017)*(F17*F50-F32*F51)</f>
        <v>-0.0565729306051783</v>
      </c>
    </row>
    <row r="72" spans="1:6" ht="12.75">
      <c r="A72" t="s">
        <v>76</v>
      </c>
      <c r="B72">
        <f>B17+(12/0.017)*(B18*B50-B33*B51)</f>
        <v>-0.026628983905914602</v>
      </c>
      <c r="C72">
        <f>C17+(12/0.017)*(C18*C50-C33*C51)</f>
        <v>0.011630347036564258</v>
      </c>
      <c r="D72">
        <f>D17+(12/0.017)*(D18*D50-D33*D51)</f>
        <v>-0.0035641511906956413</v>
      </c>
      <c r="E72">
        <f>E17+(12/0.017)*(E18*E50-E33*E51)</f>
        <v>-0.028497529575392765</v>
      </c>
      <c r="F72">
        <f>F17+(12/0.017)*(F18*F50-F33*F51)</f>
        <v>-0.036916301558823826</v>
      </c>
    </row>
    <row r="73" spans="1:6" ht="12.75">
      <c r="A73" t="s">
        <v>77</v>
      </c>
      <c r="B73">
        <f>B18+(13/0.017)*(B19*B50-B34*B51)</f>
        <v>0.034736806448092794</v>
      </c>
      <c r="C73">
        <f>C18+(13/0.017)*(C19*C50-C34*C51)</f>
        <v>0.0335889113418058</v>
      </c>
      <c r="D73">
        <f>D18+(13/0.017)*(D19*D50-D34*D51)</f>
        <v>0.027721118863416636</v>
      </c>
      <c r="E73">
        <f>E18+(13/0.017)*(E19*E50-E34*E51)</f>
        <v>0.0031949795802187365</v>
      </c>
      <c r="F73">
        <f>F18+(13/0.017)*(F19*F50-F34*F51)</f>
        <v>-0.011695874640597894</v>
      </c>
    </row>
    <row r="74" spans="1:6" ht="12.75">
      <c r="A74" t="s">
        <v>78</v>
      </c>
      <c r="B74">
        <f>B19+(14/0.017)*(B20*B50-B35*B51)</f>
        <v>-0.22811902043630858</v>
      </c>
      <c r="C74">
        <f>C19+(14/0.017)*(C20*C50-C35*C51)</f>
        <v>-0.1999393153629369</v>
      </c>
      <c r="D74">
        <f>D19+(14/0.017)*(D20*D50-D35*D51)</f>
        <v>-0.21851049875536277</v>
      </c>
      <c r="E74">
        <f>E19+(14/0.017)*(E20*E50-E35*E51)</f>
        <v>-0.2100559780339265</v>
      </c>
      <c r="F74">
        <f>F19+(14/0.017)*(F20*F50-F35*F51)</f>
        <v>-0.16105815424525274</v>
      </c>
    </row>
    <row r="75" spans="1:6" ht="12.75">
      <c r="A75" t="s">
        <v>79</v>
      </c>
      <c r="B75" s="49">
        <f>B20</f>
        <v>-0.004052406</v>
      </c>
      <c r="C75" s="49">
        <f>C20</f>
        <v>0.00111314</v>
      </c>
      <c r="D75" s="49">
        <f>D20</f>
        <v>-0.0001932343</v>
      </c>
      <c r="E75" s="49">
        <f>E20</f>
        <v>-0.005399057</v>
      </c>
      <c r="F75" s="49">
        <f>F20</f>
        <v>-0.002970977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-93.26179885533163</v>
      </c>
      <c r="C82">
        <f>C22+(2/0.017)*(C8*C51+C23*C50)</f>
        <v>-60.86793465981706</v>
      </c>
      <c r="D82">
        <f>D22+(2/0.017)*(D8*D51+D23*D50)</f>
        <v>-4.56063613181402</v>
      </c>
      <c r="E82">
        <f>E22+(2/0.017)*(E8*E51+E23*E50)</f>
        <v>60.82105088394866</v>
      </c>
      <c r="F82">
        <f>F22+(2/0.017)*(F8*F51+F23*F50)</f>
        <v>108.87628809359097</v>
      </c>
    </row>
    <row r="83" spans="1:6" ht="12.75">
      <c r="A83" t="s">
        <v>82</v>
      </c>
      <c r="B83">
        <f>B23+(3/0.017)*(B9*B51+B24*B50)</f>
        <v>3.755140831903172</v>
      </c>
      <c r="C83">
        <f>C23+(3/0.017)*(C9*C51+C24*C50)</f>
        <v>2.6129049591764937</v>
      </c>
      <c r="D83">
        <f>D23+(3/0.017)*(D9*D51+D24*D50)</f>
        <v>0.7031414608955967</v>
      </c>
      <c r="E83">
        <f>E23+(3/0.017)*(E9*E51+E24*E50)</f>
        <v>-0.12366968712849474</v>
      </c>
      <c r="F83">
        <f>F23+(3/0.017)*(F9*F51+F24*F50)</f>
        <v>5.08796501484564</v>
      </c>
    </row>
    <row r="84" spans="1:6" ht="12.75">
      <c r="A84" t="s">
        <v>83</v>
      </c>
      <c r="B84">
        <f>B24+(4/0.017)*(B10*B51+B25*B50)</f>
        <v>0.2277850081419604</v>
      </c>
      <c r="C84">
        <f>C24+(4/0.017)*(C10*C51+C25*C50)</f>
        <v>1.0550326477081298</v>
      </c>
      <c r="D84">
        <f>D24+(4/0.017)*(D10*D51+D25*D50)</f>
        <v>0.49737674293164835</v>
      </c>
      <c r="E84">
        <f>E24+(4/0.017)*(E10*E51+E25*E50)</f>
        <v>1.7738719458632843</v>
      </c>
      <c r="F84">
        <f>F24+(4/0.017)*(F10*F51+F25*F50)</f>
        <v>3.990782173850276</v>
      </c>
    </row>
    <row r="85" spans="1:6" ht="12.75">
      <c r="A85" t="s">
        <v>84</v>
      </c>
      <c r="B85">
        <f>B25+(5/0.017)*(B11*B51+B26*B50)</f>
        <v>-0.0783598829025555</v>
      </c>
      <c r="C85">
        <f>C25+(5/0.017)*(C11*C51+C26*C50)</f>
        <v>0.4729573431017066</v>
      </c>
      <c r="D85">
        <f>D25+(5/0.017)*(D11*D51+D26*D50)</f>
        <v>-0.07568939313262722</v>
      </c>
      <c r="E85">
        <f>E25+(5/0.017)*(E11*E51+E26*E50)</f>
        <v>0.06224568149254782</v>
      </c>
      <c r="F85">
        <f>F25+(5/0.017)*(F11*F51+F26*F50)</f>
        <v>-0.7451914874361619</v>
      </c>
    </row>
    <row r="86" spans="1:6" ht="12.75">
      <c r="A86" t="s">
        <v>85</v>
      </c>
      <c r="B86">
        <f>B26+(6/0.017)*(B12*B51+B27*B50)</f>
        <v>0.16938692624931118</v>
      </c>
      <c r="C86">
        <f>C26+(6/0.017)*(C12*C51+C27*C50)</f>
        <v>0.32947446447506223</v>
      </c>
      <c r="D86">
        <f>D26+(6/0.017)*(D12*D51+D27*D50)</f>
        <v>-0.081845870686195</v>
      </c>
      <c r="E86">
        <f>E26+(6/0.017)*(E12*E51+E27*E50)</f>
        <v>0.48993456344436415</v>
      </c>
      <c r="F86">
        <f>F26+(6/0.017)*(F12*F51+F27*F50)</f>
        <v>1.7517443521954985</v>
      </c>
    </row>
    <row r="87" spans="1:6" ht="12.75">
      <c r="A87" t="s">
        <v>86</v>
      </c>
      <c r="B87">
        <f>B27+(7/0.017)*(B13*B51+B28*B50)</f>
        <v>0.154012539639815</v>
      </c>
      <c r="C87">
        <f>C27+(7/0.017)*(C13*C51+C28*C50)</f>
        <v>0.13845635153726166</v>
      </c>
      <c r="D87">
        <f>D27+(7/0.017)*(D13*D51+D28*D50)</f>
        <v>0.18844511004268255</v>
      </c>
      <c r="E87">
        <f>E27+(7/0.017)*(E13*E51+E28*E50)</f>
        <v>-0.03384163341220125</v>
      </c>
      <c r="F87">
        <f>F27+(7/0.017)*(F13*F51+F28*F50)</f>
        <v>0.2535334099835541</v>
      </c>
    </row>
    <row r="88" spans="1:6" ht="12.75">
      <c r="A88" t="s">
        <v>87</v>
      </c>
      <c r="B88">
        <f>B28+(8/0.017)*(B14*B51+B29*B50)</f>
        <v>-0.06947439420645998</v>
      </c>
      <c r="C88">
        <f>C28+(8/0.017)*(C14*C51+C29*C50)</f>
        <v>0.03822876956919232</v>
      </c>
      <c r="D88">
        <f>D28+(8/0.017)*(D14*D51+D29*D50)</f>
        <v>0.17870888164236867</v>
      </c>
      <c r="E88">
        <f>E28+(8/0.017)*(E14*E51+E29*E50)</f>
        <v>0.3501110874957891</v>
      </c>
      <c r="F88">
        <f>F28+(8/0.017)*(F14*F51+F29*F50)</f>
        <v>0.4131781066382963</v>
      </c>
    </row>
    <row r="89" spans="1:6" ht="12.75">
      <c r="A89" t="s">
        <v>88</v>
      </c>
      <c r="B89">
        <f>B29+(9/0.017)*(B15*B51+B30*B50)</f>
        <v>0.010710212764897684</v>
      </c>
      <c r="C89">
        <f>C29+(9/0.017)*(C15*C51+C30*C50)</f>
        <v>-0.04238374427131196</v>
      </c>
      <c r="D89">
        <f>D29+(9/0.017)*(D15*D51+D30*D50)</f>
        <v>-0.005190102554534882</v>
      </c>
      <c r="E89">
        <f>E29+(9/0.017)*(E15*E51+E30*E50)</f>
        <v>0.0884469125782777</v>
      </c>
      <c r="F89">
        <f>F29+(9/0.017)*(F15*F51+F30*F50)</f>
        <v>-0.03869513179376127</v>
      </c>
    </row>
    <row r="90" spans="1:6" ht="12.75">
      <c r="A90" t="s">
        <v>89</v>
      </c>
      <c r="B90">
        <f>B30+(10/0.017)*(B16*B51+B31*B50)</f>
        <v>0.01993717953783746</v>
      </c>
      <c r="C90">
        <f>C30+(10/0.017)*(C16*C51+C31*C50)</f>
        <v>-0.01455647686232928</v>
      </c>
      <c r="D90">
        <f>D30+(10/0.017)*(D16*D51+D31*D50)</f>
        <v>-0.023758180320480167</v>
      </c>
      <c r="E90">
        <f>E30+(10/0.017)*(E16*E51+E31*E50)</f>
        <v>-0.02929133763287425</v>
      </c>
      <c r="F90">
        <f>F30+(10/0.017)*(F16*F51+F31*F50)</f>
        <v>0.23529379780067508</v>
      </c>
    </row>
    <row r="91" spans="1:6" ht="12.75">
      <c r="A91" t="s">
        <v>90</v>
      </c>
      <c r="B91">
        <f>B31+(11/0.017)*(B17*B51+B32*B50)</f>
        <v>-0.009451422138112075</v>
      </c>
      <c r="C91">
        <f>C31+(11/0.017)*(C17*C51+C32*C50)</f>
        <v>-0.02367962890538468</v>
      </c>
      <c r="D91">
        <f>D31+(11/0.017)*(D17*D51+D32*D50)</f>
        <v>0.0016299908701061143</v>
      </c>
      <c r="E91">
        <f>E31+(11/0.017)*(E17*E51+E32*E50)</f>
        <v>0.008888643535663255</v>
      </c>
      <c r="F91">
        <f>F31+(11/0.017)*(F17*F51+F32*F50)</f>
        <v>0.0017495717165445846</v>
      </c>
    </row>
    <row r="92" spans="1:6" ht="12.75">
      <c r="A92" t="s">
        <v>91</v>
      </c>
      <c r="B92">
        <f>B32+(12/0.017)*(B18*B51+B33*B50)</f>
        <v>-0.011591507839297964</v>
      </c>
      <c r="C92">
        <f>C32+(12/0.017)*(C18*C51+C33*C50)</f>
        <v>0.014107834733936045</v>
      </c>
      <c r="D92">
        <f>D32+(12/0.017)*(D18*D51+D33*D50)</f>
        <v>0.02329091082213261</v>
      </c>
      <c r="E92">
        <f>E32+(12/0.017)*(E18*E51+E33*E50)</f>
        <v>0.043397781037093776</v>
      </c>
      <c r="F92">
        <f>F32+(12/0.017)*(F18*F51+F33*F50)</f>
        <v>0.023042913606113668</v>
      </c>
    </row>
    <row r="93" spans="1:6" ht="12.75">
      <c r="A93" t="s">
        <v>92</v>
      </c>
      <c r="B93">
        <f>B33+(13/0.017)*(B19*B51+B34*B50)</f>
        <v>0.07852456093818924</v>
      </c>
      <c r="C93">
        <f>C33+(13/0.017)*(C19*C51+C34*C50)</f>
        <v>0.07818377166085486</v>
      </c>
      <c r="D93">
        <f>D33+(13/0.017)*(D19*D51+D34*D50)</f>
        <v>0.08881378991790895</v>
      </c>
      <c r="E93">
        <f>E33+(13/0.017)*(E19*E51+E34*E50)</f>
        <v>0.08712403630636938</v>
      </c>
      <c r="F93">
        <f>F33+(13/0.017)*(F19*F51+F34*F50)</f>
        <v>0.05467824463684959</v>
      </c>
    </row>
    <row r="94" spans="1:6" ht="12.75">
      <c r="A94" t="s">
        <v>93</v>
      </c>
      <c r="B94">
        <f>B34+(14/0.017)*(B20*B51+B35*B50)</f>
        <v>0.015075503698737478</v>
      </c>
      <c r="C94">
        <f>C34+(14/0.017)*(C20*C51+C35*C50)</f>
        <v>0.004972565078204181</v>
      </c>
      <c r="D94">
        <f>D34+(14/0.017)*(D20*D51+D35*D50)</f>
        <v>0.0017018930763855005</v>
      </c>
      <c r="E94">
        <f>E34+(14/0.017)*(E20*E51+E35*E50)</f>
        <v>-0.0058816743591358885</v>
      </c>
      <c r="F94">
        <f>F34+(14/0.017)*(F20*F51+F35*F50)</f>
        <v>-0.03987330355723376</v>
      </c>
    </row>
    <row r="95" spans="1:6" ht="12.75">
      <c r="A95" t="s">
        <v>94</v>
      </c>
      <c r="B95" s="49">
        <f>B35</f>
        <v>-0.001490595</v>
      </c>
      <c r="C95" s="49">
        <f>C35</f>
        <v>-0.003524786</v>
      </c>
      <c r="D95" s="49">
        <f>D35</f>
        <v>-0.006088324</v>
      </c>
      <c r="E95" s="49">
        <f>E35</f>
        <v>-0.001954128</v>
      </c>
      <c r="F95" s="49">
        <f>F35</f>
        <v>-0.0003912931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0.4038347793179301</v>
      </c>
      <c r="C103">
        <f>C63*10000/C62</f>
        <v>0.508091030935704</v>
      </c>
      <c r="D103">
        <f>D63*10000/D62</f>
        <v>-0.659424584038286</v>
      </c>
      <c r="E103">
        <f>E63*10000/E62</f>
        <v>-4.076175885068509</v>
      </c>
      <c r="F103">
        <f>F63*10000/F62</f>
        <v>-4.258967072218798</v>
      </c>
      <c r="G103">
        <f>AVERAGE(C103:E103)</f>
        <v>-1.409169812723697</v>
      </c>
      <c r="H103">
        <f>STDEV(C103:E103)</f>
        <v>2.382323282059994</v>
      </c>
      <c r="I103">
        <f>(B103*B4+C103*C4+D103*D4+E103*E4+F103*F4)/SUM(B4:F4)</f>
        <v>-1.5284000441778842</v>
      </c>
      <c r="K103">
        <f>(LN(H103)+LN(H123))/2-LN(K114*K115^3)</f>
        <v>-3.2750133373450137</v>
      </c>
    </row>
    <row r="104" spans="1:11" ht="12.75">
      <c r="A104" t="s">
        <v>68</v>
      </c>
      <c r="B104">
        <f>B64*10000/B62</f>
        <v>0.6020960571257123</v>
      </c>
      <c r="C104">
        <f>C64*10000/C62</f>
        <v>-0.25765168848286185</v>
      </c>
      <c r="D104">
        <f>D64*10000/D62</f>
        <v>0.05428341782940218</v>
      </c>
      <c r="E104">
        <f>E64*10000/E62</f>
        <v>0.54289185918363</v>
      </c>
      <c r="F104">
        <f>F64*10000/F62</f>
        <v>-0.27107865905130907</v>
      </c>
      <c r="G104">
        <f>AVERAGE(C104:E104)</f>
        <v>0.1131745295100568</v>
      </c>
      <c r="H104">
        <f>STDEV(C104:E104)</f>
        <v>0.40350788741219257</v>
      </c>
      <c r="I104">
        <f>(B104*B4+C104*C4+D104*D4+E104*E4+F104*F4)/SUM(B4:F4)</f>
        <v>0.13232679787176696</v>
      </c>
      <c r="K104">
        <f>(LN(H104)+LN(H124))/2-LN(K114*K115^4)</f>
        <v>-3.964202832062181</v>
      </c>
    </row>
    <row r="105" spans="1:11" ht="12.75">
      <c r="A105" t="s">
        <v>69</v>
      </c>
      <c r="B105">
        <f>B65*10000/B62</f>
        <v>-0.050996286712426966</v>
      </c>
      <c r="C105">
        <f>C65*10000/C62</f>
        <v>-0.7420015009435036</v>
      </c>
      <c r="D105">
        <f>D65*10000/D62</f>
        <v>0.039477136398600274</v>
      </c>
      <c r="E105">
        <f>E65*10000/E62</f>
        <v>1.571695636184545</v>
      </c>
      <c r="F105">
        <f>F65*10000/F62</f>
        <v>-0.26110227971091426</v>
      </c>
      <c r="G105">
        <f>AVERAGE(C105:E105)</f>
        <v>0.2897237572132139</v>
      </c>
      <c r="H105">
        <f>STDEV(C105:E105)</f>
        <v>1.1769732957932741</v>
      </c>
      <c r="I105">
        <f>(B105*B4+C105*C4+D105*D4+E105*E4+F105*F4)/SUM(B4:F4)</f>
        <v>0.16672682683922696</v>
      </c>
      <c r="K105">
        <f>(LN(H105)+LN(H125))/2-LN(K114*K115^5)</f>
        <v>-3.2413833577381355</v>
      </c>
    </row>
    <row r="106" spans="1:11" ht="12.75">
      <c r="A106" t="s">
        <v>70</v>
      </c>
      <c r="B106">
        <f>B66*10000/B62</f>
        <v>3.6090129106049207</v>
      </c>
      <c r="C106">
        <f>C66*10000/C62</f>
        <v>1.4479953911472319</v>
      </c>
      <c r="D106">
        <f>D66*10000/D62</f>
        <v>2.3062094588223556</v>
      </c>
      <c r="E106">
        <f>E66*10000/E62</f>
        <v>1.9917271292063767</v>
      </c>
      <c r="F106">
        <f>F66*10000/F62</f>
        <v>13.778954773559283</v>
      </c>
      <c r="G106">
        <f>AVERAGE(C106:E106)</f>
        <v>1.9153106597253213</v>
      </c>
      <c r="H106">
        <f>STDEV(C106:E106)</f>
        <v>0.43418020923901196</v>
      </c>
      <c r="I106">
        <f>(B106*B4+C106*C4+D106*D4+E106*E4+F106*F4)/SUM(B4:F4)</f>
        <v>3.746767581548229</v>
      </c>
      <c r="K106">
        <f>(LN(H106)+LN(H126))/2-LN(K114*K115^6)</f>
        <v>-3.132285290263562</v>
      </c>
    </row>
    <row r="107" spans="1:11" ht="12.75">
      <c r="A107" t="s">
        <v>71</v>
      </c>
      <c r="B107">
        <f>B67*10000/B62</f>
        <v>-0.3220559615878721</v>
      </c>
      <c r="C107">
        <f>C67*10000/C62</f>
        <v>-0.3098573527567003</v>
      </c>
      <c r="D107">
        <f>D67*10000/D62</f>
        <v>-0.17194838824860706</v>
      </c>
      <c r="E107">
        <f>E67*10000/E62</f>
        <v>-0.04919696997286996</v>
      </c>
      <c r="F107">
        <f>F67*10000/F62</f>
        <v>-0.3986992672341966</v>
      </c>
      <c r="G107">
        <f>AVERAGE(C107:E107)</f>
        <v>-0.17700090365939244</v>
      </c>
      <c r="H107">
        <f>STDEV(C107:E107)</f>
        <v>0.13040362235089717</v>
      </c>
      <c r="I107">
        <f>(B107*B4+C107*C4+D107*D4+E107*E4+F107*F4)/SUM(B4:F4)</f>
        <v>-0.2276194748301295</v>
      </c>
      <c r="K107">
        <f>(LN(H107)+LN(H127))/2-LN(K114*K115^7)</f>
        <v>-3.606291256420589</v>
      </c>
    </row>
    <row r="108" spans="1:9" ht="12.75">
      <c r="A108" t="s">
        <v>72</v>
      </c>
      <c r="B108">
        <f>B68*10000/B62</f>
        <v>-0.023310060089330478</v>
      </c>
      <c r="C108">
        <f>C68*10000/C62</f>
        <v>-0.10890608233131248</v>
      </c>
      <c r="D108">
        <f>D68*10000/D62</f>
        <v>-0.0822879213789951</v>
      </c>
      <c r="E108">
        <f>E68*10000/E62</f>
        <v>-0.04998693847759094</v>
      </c>
      <c r="F108">
        <f>F68*10000/F62</f>
        <v>0.014777293346415624</v>
      </c>
      <c r="G108">
        <f>AVERAGE(C108:E108)</f>
        <v>-0.08039364739596618</v>
      </c>
      <c r="H108">
        <f>STDEV(C108:E108)</f>
        <v>0.02950521282004193</v>
      </c>
      <c r="I108">
        <f>(B108*B4+C108*C4+D108*D4+E108*E4+F108*F4)/SUM(B4:F4)</f>
        <v>-0.059423811981254175</v>
      </c>
    </row>
    <row r="109" spans="1:9" ht="12.75">
      <c r="A109" t="s">
        <v>73</v>
      </c>
      <c r="B109">
        <f>B69*10000/B62</f>
        <v>-0.04354331167081738</v>
      </c>
      <c r="C109">
        <f>C69*10000/C62</f>
        <v>-0.03675501100703783</v>
      </c>
      <c r="D109">
        <f>D69*10000/D62</f>
        <v>-0.01851008197182308</v>
      </c>
      <c r="E109">
        <f>E69*10000/E62</f>
        <v>0.05523317072979657</v>
      </c>
      <c r="F109">
        <f>F69*10000/F62</f>
        <v>0.0227578642544267</v>
      </c>
      <c r="G109">
        <f>AVERAGE(C109:E109)</f>
        <v>-1.064074968811409E-05</v>
      </c>
      <c r="H109">
        <f>STDEV(C109:E109)</f>
        <v>0.04870450070538285</v>
      </c>
      <c r="I109">
        <f>(B109*B4+C109*C4+D109*D4+E109*E4+F109*F4)/SUM(B4:F4)</f>
        <v>-0.0032542735862703107</v>
      </c>
    </row>
    <row r="110" spans="1:11" ht="12.75">
      <c r="A110" t="s">
        <v>74</v>
      </c>
      <c r="B110">
        <f>B70*10000/B62</f>
        <v>-0.333880840007529</v>
      </c>
      <c r="C110">
        <f>C70*10000/C62</f>
        <v>-0.13110214263492578</v>
      </c>
      <c r="D110">
        <f>D70*10000/D62</f>
        <v>-0.10569281844512171</v>
      </c>
      <c r="E110">
        <f>E70*10000/E62</f>
        <v>-0.11791421377114525</v>
      </c>
      <c r="F110">
        <f>F70*10000/F62</f>
        <v>-0.4208558991281019</v>
      </c>
      <c r="G110">
        <f>AVERAGE(C110:E110)</f>
        <v>-0.11823639161706424</v>
      </c>
      <c r="H110">
        <f>STDEV(C110:E110)</f>
        <v>0.012707725519106197</v>
      </c>
      <c r="I110">
        <f>(B110*B4+C110*C4+D110*D4+E110*E4+F110*F4)/SUM(B4:F4)</f>
        <v>-0.18985741832867234</v>
      </c>
      <c r="K110">
        <f>EXP(AVERAGE(K103:K107))</f>
        <v>0.03194194588972681</v>
      </c>
    </row>
    <row r="111" spans="1:9" ht="12.75">
      <c r="A111" t="s">
        <v>75</v>
      </c>
      <c r="B111">
        <f>B71*10000/B62</f>
        <v>-0.05199267021723149</v>
      </c>
      <c r="C111">
        <f>C71*10000/C62</f>
        <v>-0.04209522502555588</v>
      </c>
      <c r="D111">
        <f>D71*10000/D62</f>
        <v>-0.01885513263272673</v>
      </c>
      <c r="E111">
        <f>E71*10000/E62</f>
        <v>-0.00019539178163390558</v>
      </c>
      <c r="F111">
        <f>F71*10000/F62</f>
        <v>-0.05657379614738621</v>
      </c>
      <c r="G111">
        <f>AVERAGE(C111:E111)</f>
        <v>-0.02038191647997217</v>
      </c>
      <c r="H111">
        <f>STDEV(C111:E111)</f>
        <v>0.020991600895459935</v>
      </c>
      <c r="I111">
        <f>(B111*B4+C111*C4+D111*D4+E111*E4+F111*F4)/SUM(B4:F4)</f>
        <v>-0.02979050853943779</v>
      </c>
    </row>
    <row r="112" spans="1:9" ht="12.75">
      <c r="A112" t="s">
        <v>76</v>
      </c>
      <c r="B112">
        <f>B72*10000/B62</f>
        <v>-0.026629061820103144</v>
      </c>
      <c r="C112">
        <f>C72*10000/C62</f>
        <v>0.01163029946980487</v>
      </c>
      <c r="D112">
        <f>D72*10000/D62</f>
        <v>-0.003564142725857354</v>
      </c>
      <c r="E112">
        <f>E72*10000/E62</f>
        <v>-0.028497656825542606</v>
      </c>
      <c r="F112">
        <f>F72*10000/F62</f>
        <v>-0.036916866362817845</v>
      </c>
      <c r="G112">
        <f>AVERAGE(C112:E112)</f>
        <v>-0.006810500027198363</v>
      </c>
      <c r="H112">
        <f>STDEV(C112:E112)</f>
        <v>0.020259993729177382</v>
      </c>
      <c r="I112">
        <f>(B112*B4+C112*C4+D112*D4+E112*E4+F112*F4)/SUM(B4:F4)</f>
        <v>-0.013697298913818004</v>
      </c>
    </row>
    <row r="113" spans="1:9" ht="12.75">
      <c r="A113" t="s">
        <v>77</v>
      </c>
      <c r="B113">
        <f>B73*10000/B62</f>
        <v>0.034736908085094664</v>
      </c>
      <c r="C113">
        <f>C73*10000/C62</f>
        <v>0.03358877396708612</v>
      </c>
      <c r="D113">
        <f>D73*10000/D62</f>
        <v>0.027721053025921046</v>
      </c>
      <c r="E113">
        <f>E73*10000/E62</f>
        <v>0.0031949938467757464</v>
      </c>
      <c r="F113">
        <f>F73*10000/F62</f>
        <v>-0.011696053582594564</v>
      </c>
      <c r="G113">
        <f>AVERAGE(C113:E113)</f>
        <v>0.021501606946594306</v>
      </c>
      <c r="H113">
        <f>STDEV(C113:E113)</f>
        <v>0.016123169652729055</v>
      </c>
      <c r="I113">
        <f>(B113*B4+C113*C4+D113*D4+E113*E4+F113*F4)/SUM(B4:F4)</f>
        <v>0.018973040878392418</v>
      </c>
    </row>
    <row r="114" spans="1:11" ht="12.75">
      <c r="A114" t="s">
        <v>78</v>
      </c>
      <c r="B114">
        <f>B74*10000/B62</f>
        <v>-0.22811968789355858</v>
      </c>
      <c r="C114">
        <f>C74*10000/C62</f>
        <v>-0.19993849763451696</v>
      </c>
      <c r="D114">
        <f>D74*10000/D62</f>
        <v>-0.2185099797942029</v>
      </c>
      <c r="E114">
        <f>E74*10000/E62</f>
        <v>-0.21005691599785106</v>
      </c>
      <c r="F114">
        <f>F74*10000/F62</f>
        <v>-0.1610606183677392</v>
      </c>
      <c r="G114">
        <f>AVERAGE(C114:E114)</f>
        <v>-0.20950179780885694</v>
      </c>
      <c r="H114">
        <f>STDEV(C114:E114)</f>
        <v>0.0092981774856526</v>
      </c>
      <c r="I114">
        <f>(B114*B4+C114*C4+D114*D4+E114*E4+F114*F4)/SUM(B4:F4)</f>
        <v>-0.2057083876844853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-0.004052417857002364</v>
      </c>
      <c r="C115">
        <f>C75*10000/C62</f>
        <v>0.0011131354473875648</v>
      </c>
      <c r="D115">
        <f>D75*10000/D62</f>
        <v>-0.0001932338410696647</v>
      </c>
      <c r="E115">
        <f>E75*10000/E62</f>
        <v>-0.0053990811084340465</v>
      </c>
      <c r="F115">
        <f>F75*10000/F62</f>
        <v>-0.002971022454707132</v>
      </c>
      <c r="G115">
        <f>AVERAGE(C115:E115)</f>
        <v>-0.0014930598340387154</v>
      </c>
      <c r="H115">
        <f>STDEV(C115:E115)</f>
        <v>0.003445199823882173</v>
      </c>
      <c r="I115">
        <f>(B115*B4+C115*C4+D115*D4+E115*E4+F115*F4)/SUM(B4:F4)</f>
        <v>-0.0020600683473792876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-93.26207173158578</v>
      </c>
      <c r="C122">
        <f>C82*10000/C62</f>
        <v>-60.867685717081876</v>
      </c>
      <c r="D122">
        <f>D82*10000/D62</f>
        <v>-4.560625300329811</v>
      </c>
      <c r="E122">
        <f>E82*10000/E62</f>
        <v>60.821322468466825</v>
      </c>
      <c r="F122">
        <f>F82*10000/F62</f>
        <v>108.87795385532151</v>
      </c>
      <c r="G122">
        <f>AVERAGE(C122:E122)</f>
        <v>-1.5356628496482874</v>
      </c>
      <c r="H122">
        <f>STDEV(C122:E122)</f>
        <v>60.90087418639128</v>
      </c>
      <c r="I122">
        <f>(B122*B4+C122*C4+D122*D4+E122*E4+F122*F4)/SUM(B4:F4)</f>
        <v>-0.017867061600943306</v>
      </c>
    </row>
    <row r="123" spans="1:9" ht="12.75">
      <c r="A123" t="s">
        <v>82</v>
      </c>
      <c r="B123">
        <f>B83*10000/B62</f>
        <v>3.7551518191324185</v>
      </c>
      <c r="C123">
        <f>C83*10000/C62</f>
        <v>2.61289427270075</v>
      </c>
      <c r="D123">
        <f>D83*10000/D62</f>
        <v>0.7031397909387288</v>
      </c>
      <c r="E123">
        <f>E83*10000/E62</f>
        <v>-0.12367023935131731</v>
      </c>
      <c r="F123">
        <f>F83*10000/F62</f>
        <v>5.08804285858514</v>
      </c>
      <c r="G123">
        <f>AVERAGE(C123:E123)</f>
        <v>1.0641212747627204</v>
      </c>
      <c r="H123">
        <f>STDEV(C123:E123)</f>
        <v>1.403540899262832</v>
      </c>
      <c r="I123">
        <f>(B123*B4+C123*C4+D123*D4+E123*E4+F123*F4)/SUM(B4:F4)</f>
        <v>1.9911834576714886</v>
      </c>
    </row>
    <row r="124" spans="1:9" ht="12.75">
      <c r="A124" t="s">
        <v>83</v>
      </c>
      <c r="B124">
        <f>B84*10000/B62</f>
        <v>0.22778567462191826</v>
      </c>
      <c r="C124">
        <f>C84*10000/C62</f>
        <v>1.0550283327479708</v>
      </c>
      <c r="D124">
        <f>D84*10000/D62</f>
        <v>0.4973755616647853</v>
      </c>
      <c r="E124">
        <f>E84*10000/E62</f>
        <v>1.7738798667418405</v>
      </c>
      <c r="F124">
        <f>F84*10000/F62</f>
        <v>3.990843231150598</v>
      </c>
      <c r="G124">
        <f>AVERAGE(C124:E124)</f>
        <v>1.1087612537181988</v>
      </c>
      <c r="H124">
        <f>STDEV(C124:E124)</f>
        <v>0.6399462714299212</v>
      </c>
      <c r="I124">
        <f>(B124*B4+C124*C4+D124*D4+E124*E4+F124*F4)/SUM(B4:F4)</f>
        <v>1.3671185467444802</v>
      </c>
    </row>
    <row r="125" spans="1:9" ht="12.75">
      <c r="A125" t="s">
        <v>84</v>
      </c>
      <c r="B125">
        <f>B85*10000/B62</f>
        <v>-0.07836011217704499</v>
      </c>
      <c r="C125">
        <f>C85*10000/C62</f>
        <v>0.4729554087614785</v>
      </c>
      <c r="D125">
        <f>D85*10000/D62</f>
        <v>-0.07568921337076005</v>
      </c>
      <c r="E125">
        <f>E85*10000/E62</f>
        <v>0.062245959438475586</v>
      </c>
      <c r="F125">
        <f>F85*10000/F62</f>
        <v>-0.7452028885546556</v>
      </c>
      <c r="G125">
        <f>AVERAGE(C125:E125)</f>
        <v>0.15317071827639803</v>
      </c>
      <c r="H125">
        <f>STDEV(C125:E125)</f>
        <v>0.28540009491231333</v>
      </c>
      <c r="I125">
        <f>(B125*B4+C125*C4+D125*D4+E125*E4+F125*F4)/SUM(B4:F4)</f>
        <v>-0.00037933052462937595</v>
      </c>
    </row>
    <row r="126" spans="1:9" ht="12.75">
      <c r="A126" t="s">
        <v>85</v>
      </c>
      <c r="B126">
        <f>B86*10000/B62</f>
        <v>0.16938742186134637</v>
      </c>
      <c r="C126">
        <f>C86*10000/C62</f>
        <v>0.32947311696302956</v>
      </c>
      <c r="D126">
        <f>D86*10000/D62</f>
        <v>-0.08184567630272957</v>
      </c>
      <c r="E126">
        <f>E86*10000/E62</f>
        <v>0.48993675115142304</v>
      </c>
      <c r="F126">
        <f>F86*10000/F62</f>
        <v>1.7517711531523887</v>
      </c>
      <c r="G126">
        <f>AVERAGE(C126:E126)</f>
        <v>0.2458547306039077</v>
      </c>
      <c r="H126">
        <f>STDEV(C126:E126)</f>
        <v>0.29492000947599056</v>
      </c>
      <c r="I126">
        <f>(B126*B4+C126*C4+D126*D4+E126*E4+F126*F4)/SUM(B4:F4)</f>
        <v>0.4362893191716709</v>
      </c>
    </row>
    <row r="127" spans="1:9" ht="12.75">
      <c r="A127" t="s">
        <v>86</v>
      </c>
      <c r="B127">
        <f>B87*10000/B62</f>
        <v>0.15401299026767576</v>
      </c>
      <c r="C127">
        <f>C87*10000/C62</f>
        <v>0.13845578526697425</v>
      </c>
      <c r="D127">
        <f>D87*10000/D62</f>
        <v>0.18844466248664546</v>
      </c>
      <c r="E127">
        <f>E87*10000/E62</f>
        <v>-0.03384178452540253</v>
      </c>
      <c r="F127">
        <f>F87*10000/F62</f>
        <v>0.2535372889388267</v>
      </c>
      <c r="G127">
        <f>AVERAGE(C127:E127)</f>
        <v>0.09768622107607239</v>
      </c>
      <c r="H127">
        <f>STDEV(C127:E127)</f>
        <v>0.1166166118293061</v>
      </c>
      <c r="I127">
        <f>(B127*B4+C127*C4+D127*D4+E127*E4+F127*F4)/SUM(B4:F4)</f>
        <v>0.12666680887794035</v>
      </c>
    </row>
    <row r="128" spans="1:9" ht="12.75">
      <c r="A128" t="s">
        <v>87</v>
      </c>
      <c r="B128">
        <f>B88*10000/B62</f>
        <v>-0.06947459748274977</v>
      </c>
      <c r="C128">
        <f>C88*10000/C62</f>
        <v>0.038228613217995054</v>
      </c>
      <c r="D128">
        <f>D88*10000/D62</f>
        <v>0.17870845720981726</v>
      </c>
      <c r="E128">
        <f>E88*10000/E62</f>
        <v>0.3501126508484379</v>
      </c>
      <c r="F128">
        <f>F88*10000/F62</f>
        <v>0.4131844280907446</v>
      </c>
      <c r="G128">
        <f>AVERAGE(C128:E128)</f>
        <v>0.18901657375875006</v>
      </c>
      <c r="H128">
        <f>STDEV(C128:E128)</f>
        <v>0.1561973309063143</v>
      </c>
      <c r="I128">
        <f>(B128*B4+C128*C4+D128*D4+E128*E4+F128*F4)/SUM(B4:F4)</f>
        <v>0.18166016473599744</v>
      </c>
    </row>
    <row r="129" spans="1:9" ht="12.75">
      <c r="A129" t="s">
        <v>88</v>
      </c>
      <c r="B129">
        <f>B89*10000/B62</f>
        <v>0.010710244102088004</v>
      </c>
      <c r="C129">
        <f>C89*10000/C62</f>
        <v>-0.04238357092675402</v>
      </c>
      <c r="D129">
        <f>D89*10000/D62</f>
        <v>-0.005190090228071591</v>
      </c>
      <c r="E129">
        <f>E89*10000/E62</f>
        <v>0.08844730752068311</v>
      </c>
      <c r="F129">
        <f>F89*10000/F62</f>
        <v>-0.038695723813114875</v>
      </c>
      <c r="G129">
        <f>AVERAGE(C129:E129)</f>
        <v>0.013624548788619165</v>
      </c>
      <c r="H129">
        <f>STDEV(C129:E129)</f>
        <v>0.06741418745211059</v>
      </c>
      <c r="I129">
        <f>(B129*B4+C129*C4+D129*D4+E129*E4+F129*F4)/SUM(B4:F4)</f>
        <v>0.006198970018083295</v>
      </c>
    </row>
    <row r="130" spans="1:9" ht="12.75">
      <c r="A130" t="s">
        <v>89</v>
      </c>
      <c r="B130">
        <f>B90*10000/B62</f>
        <v>0.019937237872363893</v>
      </c>
      <c r="C130">
        <f>C90*10000/C62</f>
        <v>-0.01455641732804107</v>
      </c>
      <c r="D130">
        <f>D90*10000/D62</f>
        <v>-0.023758123894940496</v>
      </c>
      <c r="E130">
        <f>E90*10000/E62</f>
        <v>-0.029291468427618865</v>
      </c>
      <c r="F130">
        <f>F90*10000/F62</f>
        <v>0.2352973976974999</v>
      </c>
      <c r="G130">
        <f>AVERAGE(C130:E130)</f>
        <v>-0.022535336550200142</v>
      </c>
      <c r="H130">
        <f>STDEV(C130:E130)</f>
        <v>0.007443241188799079</v>
      </c>
      <c r="I130">
        <f>(B130*B4+C130*C4+D130*D4+E130*E4+F130*F4)/SUM(B4:F4)</f>
        <v>0.018088429649286964</v>
      </c>
    </row>
    <row r="131" spans="1:9" ht="12.75">
      <c r="A131" t="s">
        <v>90</v>
      </c>
      <c r="B131">
        <f>B91*10000/B62</f>
        <v>-0.009451449792185887</v>
      </c>
      <c r="C131">
        <f>C91*10000/C62</f>
        <v>-0.02367953205847143</v>
      </c>
      <c r="D131">
        <f>D91*10000/D62</f>
        <v>0.0016299869988873061</v>
      </c>
      <c r="E131">
        <f>E91*10000/E62</f>
        <v>0.008888683226164104</v>
      </c>
      <c r="F131">
        <f>F91*10000/F62</f>
        <v>0.001749598484261057</v>
      </c>
      <c r="G131">
        <f>AVERAGE(C131:E131)</f>
        <v>-0.00438695394447334</v>
      </c>
      <c r="H131">
        <f>STDEV(C131:E131)</f>
        <v>0.01709750991938619</v>
      </c>
      <c r="I131">
        <f>(B131*B4+C131*C4+D131*D4+E131*E4+F131*F4)/SUM(B4:F4)</f>
        <v>-0.004300209842678408</v>
      </c>
    </row>
    <row r="132" spans="1:9" ht="12.75">
      <c r="A132" t="s">
        <v>91</v>
      </c>
      <c r="B132">
        <f>B92*10000/B62</f>
        <v>-0.011591541755084254</v>
      </c>
      <c r="C132">
        <f>C92*10000/C62</f>
        <v>0.01410777703454168</v>
      </c>
      <c r="D132">
        <f>D92*10000/D62</f>
        <v>0.023290855506355273</v>
      </c>
      <c r="E132">
        <f>E92*10000/E62</f>
        <v>0.04339797482140498</v>
      </c>
      <c r="F132">
        <f>F92*10000/F62</f>
        <v>0.023043266153066885</v>
      </c>
      <c r="G132">
        <f>AVERAGE(C132:E132)</f>
        <v>0.026932202454100645</v>
      </c>
      <c r="H132">
        <f>STDEV(C132:E132)</f>
        <v>0.014980770250350406</v>
      </c>
      <c r="I132">
        <f>(B132*B4+C132*C4+D132*D4+E132*E4+F132*F4)/SUM(B4:F4)</f>
        <v>0.02084800818189295</v>
      </c>
    </row>
    <row r="133" spans="1:9" ht="12.75">
      <c r="A133" t="s">
        <v>92</v>
      </c>
      <c r="B133">
        <f>B93*10000/B62</f>
        <v>0.07852479069451294</v>
      </c>
      <c r="C133">
        <f>C93*10000/C62</f>
        <v>0.07818345189837117</v>
      </c>
      <c r="D133">
        <f>D93*10000/D62</f>
        <v>0.08881357898567598</v>
      </c>
      <c r="E133">
        <f>E93*10000/E62</f>
        <v>0.08712442534172929</v>
      </c>
      <c r="F133">
        <f>F93*10000/F62</f>
        <v>0.0546790811911536</v>
      </c>
      <c r="G133">
        <f>AVERAGE(C133:E133)</f>
        <v>0.08470715207525881</v>
      </c>
      <c r="H133">
        <f>STDEV(C133:E133)</f>
        <v>0.005712469519100984</v>
      </c>
      <c r="I133">
        <f>(B133*B4+C133*C4+D133*D4+E133*E4+F133*F4)/SUM(B4:F4)</f>
        <v>0.07979655112479755</v>
      </c>
    </row>
    <row r="134" spans="1:9" ht="12.75">
      <c r="A134" t="s">
        <v>93</v>
      </c>
      <c r="B134">
        <f>B94*10000/B62</f>
        <v>0.015075547808405414</v>
      </c>
      <c r="C134">
        <f>C94*10000/C62</f>
        <v>0.004972544740994477</v>
      </c>
      <c r="D134">
        <f>D94*10000/D62</f>
        <v>0.0017018890343993716</v>
      </c>
      <c r="E134">
        <f>E94*10000/E62</f>
        <v>-0.005881700622603448</v>
      </c>
      <c r="F134">
        <f>F94*10000/F62</f>
        <v>-0.03987391360212323</v>
      </c>
      <c r="G134">
        <f>AVERAGE(C134:E134)</f>
        <v>0.0002642443842634668</v>
      </c>
      <c r="H134">
        <f>STDEV(C134:E134)</f>
        <v>0.005568103555820873</v>
      </c>
      <c r="I134">
        <f>(B134*B4+C134*C4+D134*D4+E134*E4+F134*F4)/SUM(B4:F4)</f>
        <v>-0.0029658164651106137</v>
      </c>
    </row>
    <row r="135" spans="1:9" ht="12.75">
      <c r="A135" t="s">
        <v>94</v>
      </c>
      <c r="B135">
        <f>B95*10000/B62</f>
        <v>-0.0014905993613567937</v>
      </c>
      <c r="C135">
        <f>C95*10000/C62</f>
        <v>-0.00352477158403743</v>
      </c>
      <c r="D135">
        <f>D95*10000/D62</f>
        <v>-0.006088309540266016</v>
      </c>
      <c r="E135">
        <f>E95*10000/E62</f>
        <v>-0.001954136725776743</v>
      </c>
      <c r="F135">
        <f>F95*10000/F62</f>
        <v>-0.00039129908662098806</v>
      </c>
      <c r="G135">
        <f>AVERAGE(C135:E135)</f>
        <v>-0.003855739283360063</v>
      </c>
      <c r="H135">
        <f>STDEV(C135:E135)</f>
        <v>0.0020868638979367423</v>
      </c>
      <c r="I135">
        <f>(B135*B4+C135*C4+D135*D4+E135*E4+F135*F4)/SUM(B4:F4)</f>
        <v>-0.003050610623549541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2005-06-14T10:02:13Z</cp:lastPrinted>
  <dcterms:created xsi:type="dcterms:W3CDTF">2005-06-14T10:02:13Z</dcterms:created>
  <dcterms:modified xsi:type="dcterms:W3CDTF">2005-06-16T16:10:19Z</dcterms:modified>
  <cp:category/>
  <cp:version/>
  <cp:contentType/>
  <cp:contentStatus/>
</cp:coreProperties>
</file>