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37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<sst xmlns="http://schemas.openxmlformats.org/spreadsheetml/2006/main" count="204" uniqueCount="98">
  <si>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Fri 24/06/2005       10:37:24</t>
  </si>
  <si>
    <t>LISSNER</t>
  </si>
  <si>
    <t>HCMQAP595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</si>
  <si>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</si>
  <si>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</si>
  <si>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</si>
  <si>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</si>
  <si>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</si>
  <si>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</si>
  <si>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</si>
  <si>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</si>
  <si>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</si>
  <si>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</si>
  <si>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</si>
  <si>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</si>
  <si>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</si>
  <si>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</si>
  <si>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</si>
  <si>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</si>
  <si>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</si>
  <si>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</si>
  <si>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</si>
  <si>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</si>
  <si>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</si>
  <si>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</si>
  <si>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</si>
  <si>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</si>
  <si>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</si>
  <si>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</si>
  <si>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</si>
  <si>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</si>
  <si>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</si>
  <si>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</si>
  <si>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</si>
  <si>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</si>
  <si>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</si>
  <si>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</si>
  <si>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</si>
  <si>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</si>
  <si>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</si>
  <si>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</si>
  <si>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</si>
  <si>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</si>
  <si>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</si>
  <si>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</si>
  <si>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</si>
  <si>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</si>
  <si>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</si>
  <si>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</si>
  <si>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</si>
  <si>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</si>
  <si>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</si>
  <si>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30mn</t>
  </si>
  <si>
    <t>Dx moy(m)</t>
  </si>
  <si>
    <t>Dy moy(m)</t>
  </si>
  <si>
    <t>Dx moy (mm)</t>
  </si>
  <si>
    <t>Dy moy (mm)</t>
  </si>
  <si>
    <t>* = Integral error  ! = Central error           Conclusion : ACCEPTED           Duration : 30mn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</si>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</sst>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22356939"/>
        <c:axId val="66994724"/>
      </c:lineChart>
      <c:catAx>
        <c:axId val="2235693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994724"/>
        <c:crosses val="autoZero"/>
        <c:auto val="1"/>
        <c:lblOffset val="100"/>
        <c:noMultiLvlLbl val="0"/>
      </c:catAx>
      <c:valAx>
        <c:axId val="669947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35693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-0.002257</v>
      </c>
      <c r="C4" s="12">
        <v>-0.003756</v>
      </c>
      <c r="D4" s="12">
        <v>-0.003755</v>
      </c>
      <c r="E4" s="12">
        <v>-0.003756</v>
      </c>
      <c r="F4" s="24">
        <v>-0.002081</v>
      </c>
      <c r="G4" s="34">
        <v>-0.011702</v>
      </c>
    </row>
    <row r="5" spans="1:7" ht="12.75" thickBot="1">
      <c r="A5" s="44" t="s">
        <v>13</v>
      </c>
      <c r="B5" s="45">
        <v>-0.22324</v>
      </c>
      <c r="C5" s="46">
        <v>-1.564541</v>
      </c>
      <c r="D5" s="46">
        <v>0.141556</v>
      </c>
      <c r="E5" s="46">
        <v>0.681024</v>
      </c>
      <c r="F5" s="47">
        <v>1.495708</v>
      </c>
      <c r="G5" s="48">
        <v>9.593944</v>
      </c>
    </row>
    <row r="6" spans="1:7" ht="12.75" thickTop="1">
      <c r="A6" s="6" t="s">
        <v>14</v>
      </c>
      <c r="B6" s="39">
        <v>105.6815</v>
      </c>
      <c r="C6" s="40">
        <v>-38.77853</v>
      </c>
      <c r="D6" s="40">
        <v>45.13441</v>
      </c>
      <c r="E6" s="40">
        <v>-57.3104</v>
      </c>
      <c r="F6" s="41">
        <v>-22.58314</v>
      </c>
      <c r="G6" s="42">
        <v>0.007507892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0.1198452</v>
      </c>
      <c r="C8" s="13">
        <v>-3.206684</v>
      </c>
      <c r="D8" s="13">
        <v>-2.94433</v>
      </c>
      <c r="E8" s="13">
        <v>-3.475854</v>
      </c>
      <c r="F8" s="25">
        <v>-4.528136</v>
      </c>
      <c r="G8" s="35">
        <v>-2.903324</v>
      </c>
    </row>
    <row r="9" spans="1:7" ht="12">
      <c r="A9" s="20" t="s">
        <v>17</v>
      </c>
      <c r="B9" s="29">
        <v>0.4068725</v>
      </c>
      <c r="C9" s="13">
        <v>0.1680414</v>
      </c>
      <c r="D9" s="13">
        <v>-0.26476</v>
      </c>
      <c r="E9" s="13">
        <v>-0.2558398</v>
      </c>
      <c r="F9" s="25">
        <v>-0.5275702</v>
      </c>
      <c r="G9" s="35">
        <v>-0.09633044</v>
      </c>
    </row>
    <row r="10" spans="1:7" ht="12">
      <c r="A10" s="20" t="s">
        <v>18</v>
      </c>
      <c r="B10" s="29">
        <v>0.5086517</v>
      </c>
      <c r="C10" s="13">
        <v>0.9961471</v>
      </c>
      <c r="D10" s="13">
        <v>0.5249513</v>
      </c>
      <c r="E10" s="13">
        <v>0.3057229</v>
      </c>
      <c r="F10" s="25">
        <v>-1.509095</v>
      </c>
      <c r="G10" s="35">
        <v>0.3120037</v>
      </c>
    </row>
    <row r="11" spans="1:7" ht="12">
      <c r="A11" s="21" t="s">
        <v>19</v>
      </c>
      <c r="B11" s="31">
        <v>2.681045</v>
      </c>
      <c r="C11" s="15">
        <v>1.309993</v>
      </c>
      <c r="D11" s="15">
        <v>1.889044</v>
      </c>
      <c r="E11" s="15">
        <v>1.669213</v>
      </c>
      <c r="F11" s="27">
        <v>12.82305</v>
      </c>
      <c r="G11" s="37">
        <v>3.269675</v>
      </c>
    </row>
    <row r="12" spans="1:7" ht="12">
      <c r="A12" s="20" t="s">
        <v>20</v>
      </c>
      <c r="B12" s="29">
        <v>-0.2426834</v>
      </c>
      <c r="C12" s="13">
        <v>0.2386501</v>
      </c>
      <c r="D12" s="13">
        <v>0.1433907</v>
      </c>
      <c r="E12" s="13">
        <v>-0.1378456</v>
      </c>
      <c r="F12" s="25">
        <v>-0.4363775</v>
      </c>
      <c r="G12" s="35">
        <v>-0.03451493</v>
      </c>
    </row>
    <row r="13" spans="1:7" ht="12">
      <c r="A13" s="20" t="s">
        <v>21</v>
      </c>
      <c r="B13" s="29">
        <v>0.08088119</v>
      </c>
      <c r="C13" s="13">
        <v>-0.1039128</v>
      </c>
      <c r="D13" s="13">
        <v>0.00966832</v>
      </c>
      <c r="E13" s="13">
        <v>-0.1303878</v>
      </c>
      <c r="F13" s="25">
        <v>-0.1398381</v>
      </c>
      <c r="G13" s="35">
        <v>-0.06102449</v>
      </c>
    </row>
    <row r="14" spans="1:7" ht="12">
      <c r="A14" s="20" t="s">
        <v>22</v>
      </c>
      <c r="B14" s="29">
        <v>0.04001304</v>
      </c>
      <c r="C14" s="13">
        <v>0.1309403</v>
      </c>
      <c r="D14" s="13">
        <v>0.05348306</v>
      </c>
      <c r="E14" s="13">
        <v>-0.01871241</v>
      </c>
      <c r="F14" s="25">
        <v>0.1774841</v>
      </c>
      <c r="G14" s="35">
        <v>0.06934085</v>
      </c>
    </row>
    <row r="15" spans="1:7" ht="12">
      <c r="A15" s="21" t="s">
        <v>23</v>
      </c>
      <c r="B15" s="31">
        <v>-0.3110037</v>
      </c>
      <c r="C15" s="15">
        <v>-0.07403306</v>
      </c>
      <c r="D15" s="15">
        <v>-0.03223639</v>
      </c>
      <c r="E15" s="15">
        <v>-0.03382226</v>
      </c>
      <c r="F15" s="27">
        <v>-0.3797525</v>
      </c>
      <c r="G15" s="37">
        <v>-0.1293541</v>
      </c>
    </row>
    <row r="16" spans="1:7" ht="12">
      <c r="A16" s="20" t="s">
        <v>24</v>
      </c>
      <c r="B16" s="29">
        <v>-0.05869811</v>
      </c>
      <c r="C16" s="13">
        <v>-0.0009370634</v>
      </c>
      <c r="D16" s="13">
        <v>0.02316385</v>
      </c>
      <c r="E16" s="13">
        <v>0.04333725</v>
      </c>
      <c r="F16" s="25">
        <v>-0.02696042</v>
      </c>
      <c r="G16" s="35">
        <v>0.003694209</v>
      </c>
    </row>
    <row r="17" spans="1:7" ht="12">
      <c r="A17" s="20" t="s">
        <v>25</v>
      </c>
      <c r="B17" s="29">
        <v>-0.04337643</v>
      </c>
      <c r="C17" s="13">
        <v>-0.03261839</v>
      </c>
      <c r="D17" s="13">
        <v>-0.0354662</v>
      </c>
      <c r="E17" s="13">
        <v>-0.02800243</v>
      </c>
      <c r="F17" s="25">
        <v>-0.0137237</v>
      </c>
      <c r="G17" s="35">
        <v>-0.03123237</v>
      </c>
    </row>
    <row r="18" spans="1:7" ht="12">
      <c r="A18" s="20" t="s">
        <v>26</v>
      </c>
      <c r="B18" s="29">
        <v>-0.003899339</v>
      </c>
      <c r="C18" s="13">
        <v>0.01324902</v>
      </c>
      <c r="D18" s="13">
        <v>-0.005494159</v>
      </c>
      <c r="E18" s="13">
        <v>0.02778429</v>
      </c>
      <c r="F18" s="25">
        <v>0.005033836</v>
      </c>
      <c r="G18" s="35">
        <v>0.008648283</v>
      </c>
    </row>
    <row r="19" spans="1:7" ht="12">
      <c r="A19" s="21" t="s">
        <v>27</v>
      </c>
      <c r="B19" s="31">
        <v>-0.2253427</v>
      </c>
      <c r="C19" s="15">
        <v>-0.2117579</v>
      </c>
      <c r="D19" s="15">
        <v>-0.2200335</v>
      </c>
      <c r="E19" s="15">
        <v>-0.2201221</v>
      </c>
      <c r="F19" s="27">
        <v>-0.1473449</v>
      </c>
      <c r="G19" s="37">
        <v>-0.2091353</v>
      </c>
    </row>
    <row r="20" spans="1:7" ht="12.75" thickBot="1">
      <c r="A20" s="44" t="s">
        <v>28</v>
      </c>
      <c r="B20" s="45">
        <v>-0.00656288</v>
      </c>
      <c r="C20" s="46">
        <v>-0.004380156</v>
      </c>
      <c r="D20" s="46">
        <v>0.002155631</v>
      </c>
      <c r="E20" s="46">
        <v>0.006378473</v>
      </c>
      <c r="F20" s="47">
        <v>0.004737361</v>
      </c>
      <c r="G20" s="48">
        <v>0.0006817808</v>
      </c>
    </row>
    <row r="21" spans="1:7" ht="12.75" thickTop="1">
      <c r="A21" s="6" t="s">
        <v>29</v>
      </c>
      <c r="B21" s="39">
        <v>33.31106</v>
      </c>
      <c r="C21" s="40">
        <v>40.02166</v>
      </c>
      <c r="D21" s="40">
        <v>-41.4475</v>
      </c>
      <c r="E21" s="40">
        <v>-17.46787</v>
      </c>
      <c r="F21" s="41">
        <v>-1.948964</v>
      </c>
      <c r="G21" s="43">
        <v>0.01431311</v>
      </c>
    </row>
    <row r="22" spans="1:7" ht="12">
      <c r="A22" s="20" t="s">
        <v>30</v>
      </c>
      <c r="B22" s="29">
        <v>-4.464803</v>
      </c>
      <c r="C22" s="13">
        <v>-31.29092</v>
      </c>
      <c r="D22" s="13">
        <v>2.831124</v>
      </c>
      <c r="E22" s="13">
        <v>13.6205</v>
      </c>
      <c r="F22" s="25">
        <v>29.91424</v>
      </c>
      <c r="G22" s="36">
        <v>0</v>
      </c>
    </row>
    <row r="23" spans="1:7" ht="12">
      <c r="A23" s="20" t="s">
        <v>31</v>
      </c>
      <c r="B23" s="29">
        <v>-5.748718</v>
      </c>
      <c r="C23" s="13">
        <v>-2.973088</v>
      </c>
      <c r="D23" s="13">
        <v>-2.957644</v>
      </c>
      <c r="E23" s="13">
        <v>-4.067808</v>
      </c>
      <c r="F23" s="25">
        <v>-0.4912084</v>
      </c>
      <c r="G23" s="35">
        <v>-3.303373</v>
      </c>
    </row>
    <row r="24" spans="1:7" ht="12">
      <c r="A24" s="20" t="s">
        <v>32</v>
      </c>
      <c r="B24" s="29">
        <v>-4.55939</v>
      </c>
      <c r="C24" s="13">
        <v>-0.2972363</v>
      </c>
      <c r="D24" s="13">
        <v>1.145944</v>
      </c>
      <c r="E24" s="13">
        <v>1.098445</v>
      </c>
      <c r="F24" s="25">
        <v>-1.241907</v>
      </c>
      <c r="G24" s="35">
        <v>-0.3565704</v>
      </c>
    </row>
    <row r="25" spans="1:7" ht="12">
      <c r="A25" s="20" t="s">
        <v>33</v>
      </c>
      <c r="B25" s="29">
        <v>-1.33602</v>
      </c>
      <c r="C25" s="13">
        <v>-0.5123493</v>
      </c>
      <c r="D25" s="13">
        <v>-0.706093</v>
      </c>
      <c r="E25" s="13">
        <v>-0.6903733</v>
      </c>
      <c r="F25" s="25">
        <v>-1.852225</v>
      </c>
      <c r="G25" s="35">
        <v>-0.89964</v>
      </c>
    </row>
    <row r="26" spans="1:7" ht="12">
      <c r="A26" s="21" t="s">
        <v>34</v>
      </c>
      <c r="B26" s="31">
        <v>-0.003826893</v>
      </c>
      <c r="C26" s="15">
        <v>-0.005000895</v>
      </c>
      <c r="D26" s="15">
        <v>-0.4498337</v>
      </c>
      <c r="E26" s="15">
        <v>-0.538876</v>
      </c>
      <c r="F26" s="27">
        <v>1.329246</v>
      </c>
      <c r="G26" s="37">
        <v>-0.06216851</v>
      </c>
    </row>
    <row r="27" spans="1:7" ht="12">
      <c r="A27" s="20" t="s">
        <v>35</v>
      </c>
      <c r="B27" s="29">
        <v>-0.1015262</v>
      </c>
      <c r="C27" s="13">
        <v>-0.22498</v>
      </c>
      <c r="D27" s="13">
        <v>-0.1918976</v>
      </c>
      <c r="E27" s="13">
        <v>-0.3240823</v>
      </c>
      <c r="F27" s="25">
        <v>-0.3729512</v>
      </c>
      <c r="G27" s="35">
        <v>-0.2427525</v>
      </c>
    </row>
    <row r="28" spans="1:7" ht="12">
      <c r="A28" s="20" t="s">
        <v>36</v>
      </c>
      <c r="B28" s="29">
        <v>-0.4179455</v>
      </c>
      <c r="C28" s="13">
        <v>0.04854596</v>
      </c>
      <c r="D28" s="13">
        <v>0.238518</v>
      </c>
      <c r="E28" s="13">
        <v>0.3519901</v>
      </c>
      <c r="F28" s="25">
        <v>-0.121543</v>
      </c>
      <c r="G28" s="35">
        <v>0.07711994</v>
      </c>
    </row>
    <row r="29" spans="1:7" ht="12">
      <c r="A29" s="20" t="s">
        <v>37</v>
      </c>
      <c r="B29" s="29">
        <v>-0.007978642</v>
      </c>
      <c r="C29" s="13">
        <v>0.08448843</v>
      </c>
      <c r="D29" s="13">
        <v>-0.01180364</v>
      </c>
      <c r="E29" s="13">
        <v>0.00121458</v>
      </c>
      <c r="F29" s="25">
        <v>0.004285777</v>
      </c>
      <c r="G29" s="35">
        <v>0.01721299</v>
      </c>
    </row>
    <row r="30" spans="1:7" ht="12">
      <c r="A30" s="21" t="s">
        <v>38</v>
      </c>
      <c r="B30" s="31">
        <v>0.1442001</v>
      </c>
      <c r="C30" s="15">
        <v>-0.06844909</v>
      </c>
      <c r="D30" s="15">
        <v>-0.06711318</v>
      </c>
      <c r="E30" s="15">
        <v>0.01659669</v>
      </c>
      <c r="F30" s="27">
        <v>0.2999259</v>
      </c>
      <c r="G30" s="37">
        <v>0.03221581</v>
      </c>
    </row>
    <row r="31" spans="1:7" ht="12">
      <c r="A31" s="20" t="s">
        <v>39</v>
      </c>
      <c r="B31" s="29">
        <v>-0.009871916</v>
      </c>
      <c r="C31" s="13">
        <v>-0.007084375</v>
      </c>
      <c r="D31" s="13">
        <v>-0.03891494</v>
      </c>
      <c r="E31" s="13">
        <v>-0.03204811</v>
      </c>
      <c r="F31" s="25">
        <v>0.008623886</v>
      </c>
      <c r="G31" s="35">
        <v>-0.01905892</v>
      </c>
    </row>
    <row r="32" spans="1:7" ht="12">
      <c r="A32" s="20" t="s">
        <v>40</v>
      </c>
      <c r="B32" s="29">
        <v>-0.005380333</v>
      </c>
      <c r="C32" s="13">
        <v>0.03531855</v>
      </c>
      <c r="D32" s="13">
        <v>0.04970547</v>
      </c>
      <c r="E32" s="13">
        <v>0.04491831</v>
      </c>
      <c r="F32" s="25">
        <v>-0.02489211</v>
      </c>
      <c r="G32" s="35">
        <v>0.0271689</v>
      </c>
    </row>
    <row r="33" spans="1:7" ht="12">
      <c r="A33" s="20" t="s">
        <v>41</v>
      </c>
      <c r="B33" s="29">
        <v>0.09893879</v>
      </c>
      <c r="C33" s="13">
        <v>0.07913787</v>
      </c>
      <c r="D33" s="13">
        <v>0.09885721</v>
      </c>
      <c r="E33" s="13">
        <v>0.08717007</v>
      </c>
      <c r="F33" s="25">
        <v>0.06111878</v>
      </c>
      <c r="G33" s="35">
        <v>0.08627775</v>
      </c>
    </row>
    <row r="34" spans="1:7" ht="12">
      <c r="A34" s="21" t="s">
        <v>42</v>
      </c>
      <c r="B34" s="31">
        <v>0.01065302</v>
      </c>
      <c r="C34" s="15">
        <v>0.001702068</v>
      </c>
      <c r="D34" s="15">
        <v>-0.003639159</v>
      </c>
      <c r="E34" s="15">
        <v>-0.003611117</v>
      </c>
      <c r="F34" s="27">
        <v>-0.02535678</v>
      </c>
      <c r="G34" s="37">
        <v>-0.003209638</v>
      </c>
    </row>
    <row r="35" spans="1:7" ht="12.75" thickBot="1">
      <c r="A35" s="22" t="s">
        <v>43</v>
      </c>
      <c r="B35" s="32">
        <v>1.791175E-05</v>
      </c>
      <c r="C35" s="16">
        <v>0.004002676</v>
      </c>
      <c r="D35" s="16">
        <v>-0.001800345</v>
      </c>
      <c r="E35" s="16">
        <v>0.0005208172</v>
      </c>
      <c r="F35" s="28">
        <v>0.00754197</v>
      </c>
      <c r="G35" s="38">
        <v>0.001664216</v>
      </c>
    </row>
    <row r="36" spans="1:7" ht="12">
      <c r="A36" s="4" t="s">
        <v>44</v>
      </c>
      <c r="B36" s="3">
        <v>27.79236</v>
      </c>
      <c r="C36" s="3">
        <v>27.80457</v>
      </c>
      <c r="D36" s="3">
        <v>27.82898</v>
      </c>
      <c r="E36" s="3">
        <v>27.83814</v>
      </c>
      <c r="F36" s="3">
        <v>27.86255</v>
      </c>
      <c r="G36" s="3"/>
    </row>
    <row r="37" spans="1:6" ht="12">
      <c r="A37" s="4" t="s">
        <v>45</v>
      </c>
      <c r="B37" s="2">
        <v>-0.3641764</v>
      </c>
      <c r="C37" s="2">
        <v>-0.3011068</v>
      </c>
      <c r="D37" s="2">
        <v>-0.2843221</v>
      </c>
      <c r="E37" s="2">
        <v>-0.2660116</v>
      </c>
      <c r="F37" s="2">
        <v>-0.2553304</v>
      </c>
    </row>
    <row r="38" spans="1:7" ht="12">
      <c r="A38" s="4" t="s">
        <v>53</v>
      </c>
      <c r="B38" s="2">
        <v>-0.0001796332</v>
      </c>
      <c r="C38" s="2">
        <v>6.613575E-05</v>
      </c>
      <c r="D38" s="2">
        <v>-7.670855E-05</v>
      </c>
      <c r="E38" s="2">
        <v>9.746795E-05</v>
      </c>
      <c r="F38" s="2">
        <v>3.840091E-05</v>
      </c>
      <c r="G38" s="2">
        <v>9.617516E-05</v>
      </c>
    </row>
    <row r="39" spans="1:7" ht="12.75" thickBot="1">
      <c r="A39" s="4" t="s">
        <v>54</v>
      </c>
      <c r="B39" s="2">
        <v>-5.6709E-05</v>
      </c>
      <c r="C39" s="2">
        <v>-6.782988E-05</v>
      </c>
      <c r="D39" s="2">
        <v>7.048247E-05</v>
      </c>
      <c r="E39" s="2">
        <v>2.956262E-05</v>
      </c>
      <c r="F39" s="2">
        <v>0</v>
      </c>
      <c r="G39" s="2">
        <v>0.0008386111</v>
      </c>
    </row>
    <row r="40" spans="2:7" ht="12.75" thickBot="1">
      <c r="B40" s="7" t="s">
        <v>46</v>
      </c>
      <c r="C40" s="18">
        <v>-0.003756</v>
      </c>
      <c r="D40" s="17" t="s">
        <v>47</v>
      </c>
      <c r="E40" s="18">
        <v>3.116006</v>
      </c>
      <c r="F40" s="17" t="s">
        <v>48</v>
      </c>
      <c r="G40" s="8">
        <v>55.036211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12.508</v>
      </c>
      <c r="C43" s="1">
        <v>12.507</v>
      </c>
      <c r="D43" s="1">
        <v>12.507</v>
      </c>
      <c r="E43" s="1">
        <v>12.507</v>
      </c>
      <c r="F43" s="1">
        <v>12.508</v>
      </c>
      <c r="G43" s="1">
        <v>12.508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0.002257</v>
      </c>
      <c r="C4">
        <v>0.003756</v>
      </c>
      <c r="D4">
        <v>0.003755</v>
      </c>
      <c r="E4">
        <v>0.003756</v>
      </c>
      <c r="F4">
        <v>0.002081</v>
      </c>
      <c r="G4">
        <v>0.011702</v>
      </c>
    </row>
    <row r="5" spans="1:7" ht="12.75">
      <c r="A5" t="s">
        <v>13</v>
      </c>
      <c r="B5">
        <v>-0.22324</v>
      </c>
      <c r="C5">
        <v>-1.564541</v>
      </c>
      <c r="D5">
        <v>0.141556</v>
      </c>
      <c r="E5">
        <v>0.681024</v>
      </c>
      <c r="F5">
        <v>1.495708</v>
      </c>
      <c r="G5">
        <v>9.593944</v>
      </c>
    </row>
    <row r="6" spans="1:7" ht="12.75">
      <c r="A6" t="s">
        <v>14</v>
      </c>
      <c r="B6" s="49">
        <v>105.6815</v>
      </c>
      <c r="C6" s="49">
        <v>-38.77853</v>
      </c>
      <c r="D6" s="49">
        <v>45.13441</v>
      </c>
      <c r="E6" s="49">
        <v>-57.3104</v>
      </c>
      <c r="F6" s="49">
        <v>-22.58314</v>
      </c>
      <c r="G6" s="49">
        <v>0.007507892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0.1198452</v>
      </c>
      <c r="C8" s="49">
        <v>-3.206684</v>
      </c>
      <c r="D8" s="49">
        <v>-2.94433</v>
      </c>
      <c r="E8" s="49">
        <v>-3.475854</v>
      </c>
      <c r="F8" s="49">
        <v>-4.528136</v>
      </c>
      <c r="G8" s="49">
        <v>-2.903324</v>
      </c>
    </row>
    <row r="9" spans="1:7" ht="12.75">
      <c r="A9" t="s">
        <v>17</v>
      </c>
      <c r="B9" s="49">
        <v>0.4068725</v>
      </c>
      <c r="C9" s="49">
        <v>0.1680414</v>
      </c>
      <c r="D9" s="49">
        <v>-0.26476</v>
      </c>
      <c r="E9" s="49">
        <v>-0.2558398</v>
      </c>
      <c r="F9" s="49">
        <v>-0.5275702</v>
      </c>
      <c r="G9" s="49">
        <v>-0.09633044</v>
      </c>
    </row>
    <row r="10" spans="1:7" ht="12.75">
      <c r="A10" t="s">
        <v>18</v>
      </c>
      <c r="B10" s="49">
        <v>0.5086517</v>
      </c>
      <c r="C10" s="49">
        <v>0.9961471</v>
      </c>
      <c r="D10" s="49">
        <v>0.5249513</v>
      </c>
      <c r="E10" s="49">
        <v>0.3057229</v>
      </c>
      <c r="F10" s="49">
        <v>-1.509095</v>
      </c>
      <c r="G10" s="49">
        <v>0.3120037</v>
      </c>
    </row>
    <row r="11" spans="1:7" ht="12.75">
      <c r="A11" t="s">
        <v>19</v>
      </c>
      <c r="B11" s="49">
        <v>2.681045</v>
      </c>
      <c r="C11" s="49">
        <v>1.309993</v>
      </c>
      <c r="D11" s="49">
        <v>1.889044</v>
      </c>
      <c r="E11" s="49">
        <v>1.669213</v>
      </c>
      <c r="F11" s="49">
        <v>12.82305</v>
      </c>
      <c r="G11" s="49">
        <v>3.269675</v>
      </c>
    </row>
    <row r="12" spans="1:7" ht="12.75">
      <c r="A12" t="s">
        <v>20</v>
      </c>
      <c r="B12" s="49">
        <v>-0.2426834</v>
      </c>
      <c r="C12" s="49">
        <v>0.2386501</v>
      </c>
      <c r="D12" s="49">
        <v>0.1433907</v>
      </c>
      <c r="E12" s="49">
        <v>-0.1378456</v>
      </c>
      <c r="F12" s="49">
        <v>-0.4363775</v>
      </c>
      <c r="G12" s="49">
        <v>-0.03451493</v>
      </c>
    </row>
    <row r="13" spans="1:7" ht="12.75">
      <c r="A13" t="s">
        <v>21</v>
      </c>
      <c r="B13" s="49">
        <v>0.08088119</v>
      </c>
      <c r="C13" s="49">
        <v>-0.1039128</v>
      </c>
      <c r="D13" s="49">
        <v>0.00966832</v>
      </c>
      <c r="E13" s="49">
        <v>-0.1303878</v>
      </c>
      <c r="F13" s="49">
        <v>-0.1398381</v>
      </c>
      <c r="G13" s="49">
        <v>-0.06102449</v>
      </c>
    </row>
    <row r="14" spans="1:7" ht="12.75">
      <c r="A14" t="s">
        <v>22</v>
      </c>
      <c r="B14" s="49">
        <v>0.04001304</v>
      </c>
      <c r="C14" s="49">
        <v>0.1309403</v>
      </c>
      <c r="D14" s="49">
        <v>0.05348306</v>
      </c>
      <c r="E14" s="49">
        <v>-0.01871241</v>
      </c>
      <c r="F14" s="49">
        <v>0.1774841</v>
      </c>
      <c r="G14" s="49">
        <v>0.06934085</v>
      </c>
    </row>
    <row r="15" spans="1:7" ht="12.75">
      <c r="A15" t="s">
        <v>23</v>
      </c>
      <c r="B15" s="49">
        <v>-0.3110037</v>
      </c>
      <c r="C15" s="49">
        <v>-0.07403306</v>
      </c>
      <c r="D15" s="49">
        <v>-0.03223639</v>
      </c>
      <c r="E15" s="49">
        <v>-0.03382226</v>
      </c>
      <c r="F15" s="49">
        <v>-0.3797525</v>
      </c>
      <c r="G15" s="49">
        <v>-0.1293541</v>
      </c>
    </row>
    <row r="16" spans="1:7" ht="12.75">
      <c r="A16" t="s">
        <v>24</v>
      </c>
      <c r="B16" s="49">
        <v>-0.05869811</v>
      </c>
      <c r="C16" s="49">
        <v>-0.0009370634</v>
      </c>
      <c r="D16" s="49">
        <v>0.02316385</v>
      </c>
      <c r="E16" s="49">
        <v>0.04333725</v>
      </c>
      <c r="F16" s="49">
        <v>-0.02696042</v>
      </c>
      <c r="G16" s="49">
        <v>0.003694209</v>
      </c>
    </row>
    <row r="17" spans="1:7" ht="12.75">
      <c r="A17" t="s">
        <v>25</v>
      </c>
      <c r="B17" s="49">
        <v>-0.04337643</v>
      </c>
      <c r="C17" s="49">
        <v>-0.03261839</v>
      </c>
      <c r="D17" s="49">
        <v>-0.0354662</v>
      </c>
      <c r="E17" s="49">
        <v>-0.02800243</v>
      </c>
      <c r="F17" s="49">
        <v>-0.0137237</v>
      </c>
      <c r="G17" s="49">
        <v>-0.03123237</v>
      </c>
    </row>
    <row r="18" spans="1:7" ht="12.75">
      <c r="A18" t="s">
        <v>26</v>
      </c>
      <c r="B18" s="49">
        <v>-0.003899339</v>
      </c>
      <c r="C18" s="49">
        <v>0.01324902</v>
      </c>
      <c r="D18" s="49">
        <v>-0.005494159</v>
      </c>
      <c r="E18" s="49">
        <v>0.02778429</v>
      </c>
      <c r="F18" s="49">
        <v>0.005033836</v>
      </c>
      <c r="G18" s="49">
        <v>0.008648283</v>
      </c>
    </row>
    <row r="19" spans="1:7" ht="12.75">
      <c r="A19" t="s">
        <v>27</v>
      </c>
      <c r="B19" s="49">
        <v>-0.2253427</v>
      </c>
      <c r="C19" s="49">
        <v>-0.2117579</v>
      </c>
      <c r="D19" s="49">
        <v>-0.2200335</v>
      </c>
      <c r="E19" s="49">
        <v>-0.2201221</v>
      </c>
      <c r="F19" s="49">
        <v>-0.1473449</v>
      </c>
      <c r="G19" s="49">
        <v>-0.2091353</v>
      </c>
    </row>
    <row r="20" spans="1:7" ht="12.75">
      <c r="A20" t="s">
        <v>28</v>
      </c>
      <c r="B20" s="49">
        <v>-0.00656288</v>
      </c>
      <c r="C20" s="49">
        <v>-0.004380156</v>
      </c>
      <c r="D20" s="49">
        <v>0.002155631</v>
      </c>
      <c r="E20" s="49">
        <v>0.006378473</v>
      </c>
      <c r="F20" s="49">
        <v>0.004737361</v>
      </c>
      <c r="G20" s="49">
        <v>0.0006817808</v>
      </c>
    </row>
    <row r="21" spans="1:7" ht="12.75">
      <c r="A21" t="s">
        <v>29</v>
      </c>
      <c r="B21" s="49">
        <v>33.31106</v>
      </c>
      <c r="C21" s="49">
        <v>40.02166</v>
      </c>
      <c r="D21" s="49">
        <v>-41.4475</v>
      </c>
      <c r="E21" s="49">
        <v>-17.46787</v>
      </c>
      <c r="F21" s="49">
        <v>-1.948964</v>
      </c>
      <c r="G21" s="49">
        <v>0.01431311</v>
      </c>
    </row>
    <row r="22" spans="1:7" ht="12.75">
      <c r="A22" t="s">
        <v>30</v>
      </c>
      <c r="B22" s="49">
        <v>-4.464803</v>
      </c>
      <c r="C22" s="49">
        <v>-31.29092</v>
      </c>
      <c r="D22" s="49">
        <v>2.831124</v>
      </c>
      <c r="E22" s="49">
        <v>13.6205</v>
      </c>
      <c r="F22" s="49">
        <v>29.91424</v>
      </c>
      <c r="G22" s="49">
        <v>0</v>
      </c>
    </row>
    <row r="23" spans="1:7" ht="12.75">
      <c r="A23" t="s">
        <v>31</v>
      </c>
      <c r="B23" s="49">
        <v>-5.748718</v>
      </c>
      <c r="C23" s="49">
        <v>-2.973088</v>
      </c>
      <c r="D23" s="49">
        <v>-2.957644</v>
      </c>
      <c r="E23" s="49">
        <v>-4.067808</v>
      </c>
      <c r="F23" s="49">
        <v>-0.4912084</v>
      </c>
      <c r="G23" s="49">
        <v>-3.303373</v>
      </c>
    </row>
    <row r="24" spans="1:7" ht="12.75">
      <c r="A24" t="s">
        <v>32</v>
      </c>
      <c r="B24" s="49">
        <v>-4.55939</v>
      </c>
      <c r="C24" s="49">
        <v>-0.2972363</v>
      </c>
      <c r="D24" s="49">
        <v>1.145944</v>
      </c>
      <c r="E24" s="49">
        <v>1.098445</v>
      </c>
      <c r="F24" s="49">
        <v>-1.241907</v>
      </c>
      <c r="G24" s="49">
        <v>-0.3565704</v>
      </c>
    </row>
    <row r="25" spans="1:7" ht="12.75">
      <c r="A25" t="s">
        <v>33</v>
      </c>
      <c r="B25" s="49">
        <v>-1.33602</v>
      </c>
      <c r="C25" s="49">
        <v>-0.5123493</v>
      </c>
      <c r="D25" s="49">
        <v>-0.706093</v>
      </c>
      <c r="E25" s="49">
        <v>-0.6903733</v>
      </c>
      <c r="F25" s="49">
        <v>-1.852225</v>
      </c>
      <c r="G25" s="49">
        <v>-0.89964</v>
      </c>
    </row>
    <row r="26" spans="1:7" ht="12.75">
      <c r="A26" t="s">
        <v>34</v>
      </c>
      <c r="B26" s="49">
        <v>-0.003826893</v>
      </c>
      <c r="C26" s="49">
        <v>-0.005000895</v>
      </c>
      <c r="D26" s="49">
        <v>-0.4498337</v>
      </c>
      <c r="E26" s="49">
        <v>-0.538876</v>
      </c>
      <c r="F26" s="49">
        <v>1.329246</v>
      </c>
      <c r="G26" s="49">
        <v>-0.06216851</v>
      </c>
    </row>
    <row r="27" spans="1:7" ht="12.75">
      <c r="A27" t="s">
        <v>35</v>
      </c>
      <c r="B27" s="49">
        <v>-0.1015262</v>
      </c>
      <c r="C27" s="49">
        <v>-0.22498</v>
      </c>
      <c r="D27" s="49">
        <v>-0.1918976</v>
      </c>
      <c r="E27" s="49">
        <v>-0.3240823</v>
      </c>
      <c r="F27" s="49">
        <v>-0.3729512</v>
      </c>
      <c r="G27" s="49">
        <v>-0.2427525</v>
      </c>
    </row>
    <row r="28" spans="1:7" ht="12.75">
      <c r="A28" t="s">
        <v>36</v>
      </c>
      <c r="B28" s="49">
        <v>-0.4179455</v>
      </c>
      <c r="C28" s="49">
        <v>0.04854596</v>
      </c>
      <c r="D28" s="49">
        <v>0.238518</v>
      </c>
      <c r="E28" s="49">
        <v>0.3519901</v>
      </c>
      <c r="F28" s="49">
        <v>-0.121543</v>
      </c>
      <c r="G28" s="49">
        <v>0.07711994</v>
      </c>
    </row>
    <row r="29" spans="1:7" ht="12.75">
      <c r="A29" t="s">
        <v>37</v>
      </c>
      <c r="B29" s="49">
        <v>-0.007978642</v>
      </c>
      <c r="C29" s="49">
        <v>0.08448843</v>
      </c>
      <c r="D29" s="49">
        <v>-0.01180364</v>
      </c>
      <c r="E29" s="49">
        <v>0.00121458</v>
      </c>
      <c r="F29" s="49">
        <v>0.004285777</v>
      </c>
      <c r="G29" s="49">
        <v>0.01721299</v>
      </c>
    </row>
    <row r="30" spans="1:7" ht="12.75">
      <c r="A30" t="s">
        <v>38</v>
      </c>
      <c r="B30" s="49">
        <v>0.1442001</v>
      </c>
      <c r="C30" s="49">
        <v>-0.06844909</v>
      </c>
      <c r="D30" s="49">
        <v>-0.06711318</v>
      </c>
      <c r="E30" s="49">
        <v>0.01659669</v>
      </c>
      <c r="F30" s="49">
        <v>0.2999259</v>
      </c>
      <c r="G30" s="49">
        <v>0.03221581</v>
      </c>
    </row>
    <row r="31" spans="1:7" ht="12.75">
      <c r="A31" t="s">
        <v>39</v>
      </c>
      <c r="B31" s="49">
        <v>-0.009871916</v>
      </c>
      <c r="C31" s="49">
        <v>-0.007084375</v>
      </c>
      <c r="D31" s="49">
        <v>-0.03891494</v>
      </c>
      <c r="E31" s="49">
        <v>-0.03204811</v>
      </c>
      <c r="F31" s="49">
        <v>0.008623886</v>
      </c>
      <c r="G31" s="49">
        <v>-0.01905892</v>
      </c>
    </row>
    <row r="32" spans="1:7" ht="12.75">
      <c r="A32" t="s">
        <v>40</v>
      </c>
      <c r="B32" s="49">
        <v>-0.005380333</v>
      </c>
      <c r="C32" s="49">
        <v>0.03531855</v>
      </c>
      <c r="D32" s="49">
        <v>0.04970547</v>
      </c>
      <c r="E32" s="49">
        <v>0.04491831</v>
      </c>
      <c r="F32" s="49">
        <v>-0.02489211</v>
      </c>
      <c r="G32" s="49">
        <v>0.0271689</v>
      </c>
    </row>
    <row r="33" spans="1:7" ht="12.75">
      <c r="A33" t="s">
        <v>41</v>
      </c>
      <c r="B33" s="49">
        <v>0.09893879</v>
      </c>
      <c r="C33" s="49">
        <v>0.07913787</v>
      </c>
      <c r="D33" s="49">
        <v>0.09885721</v>
      </c>
      <c r="E33" s="49">
        <v>0.08717007</v>
      </c>
      <c r="F33" s="49">
        <v>0.06111878</v>
      </c>
      <c r="G33" s="49">
        <v>0.08627775</v>
      </c>
    </row>
    <row r="34" spans="1:7" ht="12.75">
      <c r="A34" t="s">
        <v>42</v>
      </c>
      <c r="B34" s="49">
        <v>0.01065302</v>
      </c>
      <c r="C34" s="49">
        <v>0.001702068</v>
      </c>
      <c r="D34" s="49">
        <v>-0.003639159</v>
      </c>
      <c r="E34" s="49">
        <v>-0.003611117</v>
      </c>
      <c r="F34" s="49">
        <v>-0.02535678</v>
      </c>
      <c r="G34" s="49">
        <v>-0.003209638</v>
      </c>
    </row>
    <row r="35" spans="1:7" ht="12.75">
      <c r="A35" t="s">
        <v>43</v>
      </c>
      <c r="B35" s="49">
        <v>1.791175E-05</v>
      </c>
      <c r="C35" s="49">
        <v>0.004002676</v>
      </c>
      <c r="D35" s="49">
        <v>-0.001800345</v>
      </c>
      <c r="E35" s="49">
        <v>0.0005208172</v>
      </c>
      <c r="F35" s="49">
        <v>0.00754197</v>
      </c>
      <c r="G35" s="49">
        <v>0.001664216</v>
      </c>
    </row>
    <row r="36" spans="1:6" ht="12.75">
      <c r="A36" t="s">
        <v>44</v>
      </c>
      <c r="B36" s="49">
        <v>27.79236</v>
      </c>
      <c r="C36" s="49">
        <v>27.80457</v>
      </c>
      <c r="D36" s="49">
        <v>27.82898</v>
      </c>
      <c r="E36" s="49">
        <v>27.83814</v>
      </c>
      <c r="F36" s="49">
        <v>27.86255</v>
      </c>
    </row>
    <row r="37" spans="1:6" ht="12.75">
      <c r="A37" t="s">
        <v>45</v>
      </c>
      <c r="B37" s="49">
        <v>-0.3641764</v>
      </c>
      <c r="C37" s="49">
        <v>-0.3011068</v>
      </c>
      <c r="D37" s="49">
        <v>-0.2843221</v>
      </c>
      <c r="E37" s="49">
        <v>-0.2660116</v>
      </c>
      <c r="F37" s="49">
        <v>-0.2553304</v>
      </c>
    </row>
    <row r="38" spans="1:7" ht="12.75">
      <c r="A38" t="s">
        <v>55</v>
      </c>
      <c r="B38" s="49">
        <v>-0.0001796332</v>
      </c>
      <c r="C38" s="49">
        <v>6.613575E-05</v>
      </c>
      <c r="D38" s="49">
        <v>-7.670855E-05</v>
      </c>
      <c r="E38" s="49">
        <v>9.746795E-05</v>
      </c>
      <c r="F38" s="49">
        <v>3.840091E-05</v>
      </c>
      <c r="G38" s="49">
        <v>9.617516E-05</v>
      </c>
    </row>
    <row r="39" spans="1:7" ht="12.75">
      <c r="A39" t="s">
        <v>56</v>
      </c>
      <c r="B39" s="49">
        <v>-5.6709E-05</v>
      </c>
      <c r="C39" s="49">
        <v>-6.782988E-05</v>
      </c>
      <c r="D39" s="49">
        <v>7.048247E-05</v>
      </c>
      <c r="E39" s="49">
        <v>2.956262E-05</v>
      </c>
      <c r="F39" s="49">
        <v>0</v>
      </c>
      <c r="G39" s="49">
        <v>0.0008386111</v>
      </c>
    </row>
    <row r="40" spans="2:7" ht="12.75">
      <c r="B40" t="s">
        <v>46</v>
      </c>
      <c r="C40">
        <v>-0.003756</v>
      </c>
      <c r="D40" t="s">
        <v>47</v>
      </c>
      <c r="E40">
        <v>3.116006</v>
      </c>
      <c r="F40" t="s">
        <v>48</v>
      </c>
      <c r="G40">
        <v>55.036211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12.508</v>
      </c>
      <c r="C44">
        <v>12.507</v>
      </c>
      <c r="D44">
        <v>12.507</v>
      </c>
      <c r="E44">
        <v>12.507</v>
      </c>
      <c r="F44">
        <v>12.508</v>
      </c>
      <c r="J44">
        <v>12.508</v>
      </c>
    </row>
    <row r="50" spans="1:7" ht="12.75">
      <c r="A50" t="s">
        <v>58</v>
      </c>
      <c r="B50">
        <f>-0.017/(B7*B7+B22*B22)*(B21*B22+B6*B7)</f>
        <v>-0.00017963323054656944</v>
      </c>
      <c r="C50">
        <f>-0.017/(C7*C7+C22*C22)*(C21*C22+C6*C7)</f>
        <v>6.613574692599293E-05</v>
      </c>
      <c r="D50">
        <f>-0.017/(D7*D7+D22*D22)*(D21*D22+D6*D7)</f>
        <v>-7.67085425395702E-05</v>
      </c>
      <c r="E50">
        <f>-0.017/(E7*E7+E22*E22)*(E21*E22+E6*E7)</f>
        <v>9.746794577036358E-05</v>
      </c>
      <c r="F50">
        <f>-0.017/(F7*F7+F22*F22)*(F21*F22+F6*F7)</f>
        <v>3.840090566704575E-05</v>
      </c>
      <c r="G50">
        <f>(B50*B$4+C50*C$4+D50*D$4+E50*E$4+F50*F$4)/SUM(B$4:F$4)</f>
        <v>5.991514776955219E-08</v>
      </c>
    </row>
    <row r="51" spans="1:7" ht="12.75">
      <c r="A51" t="s">
        <v>59</v>
      </c>
      <c r="B51">
        <f>-0.017/(B7*B7+B22*B22)*(B21*B7-B6*B22)</f>
        <v>-5.6709004698664406E-05</v>
      </c>
      <c r="C51">
        <f>-0.017/(C7*C7+C22*C22)*(C21*C7-C6*C22)</f>
        <v>-6.782987716337984E-05</v>
      </c>
      <c r="D51">
        <f>-0.017/(D7*D7+D22*D22)*(D21*D7-D6*D22)</f>
        <v>7.048246713957888E-05</v>
      </c>
      <c r="E51">
        <f>-0.017/(E7*E7+E22*E22)*(E21*E7-E6*E22)</f>
        <v>2.9562622784463478E-05</v>
      </c>
      <c r="F51">
        <f>-0.017/(F7*F7+F22*F22)*(F21*F7-F6*F22)</f>
        <v>3.1983654091658634E-06</v>
      </c>
      <c r="G51">
        <f>(B51*B$4+C51*C$4+D51*D$4+E51*E$4+F51*F$4)/SUM(B$4:F$4)</f>
        <v>-2.6053734476292417E-08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9999.959113852176</v>
      </c>
      <c r="C62">
        <f>C7+(2/0.017)*(C8*C50-C23*C51)</f>
        <v>9999.951324631138</v>
      </c>
      <c r="D62">
        <f>D7+(2/0.017)*(D8*D50-D23*D51)</f>
        <v>10000.051096154011</v>
      </c>
      <c r="E62">
        <f>E7+(2/0.017)*(E8*E50-E23*E51)</f>
        <v>9999.974290673445</v>
      </c>
      <c r="F62">
        <f>F7+(2/0.017)*(F8*F50-F23*F51)</f>
        <v>9999.979727828302</v>
      </c>
    </row>
    <row r="63" spans="1:6" ht="12.75">
      <c r="A63" t="s">
        <v>67</v>
      </c>
      <c r="B63">
        <f>B8+(3/0.017)*(B9*B50-B24*B51)</f>
        <v>0.06131938402436425</v>
      </c>
      <c r="C63">
        <f>C8+(3/0.017)*(C9*C50-C24*C51)</f>
        <v>-3.2082806985083545</v>
      </c>
      <c r="D63">
        <f>D8+(3/0.017)*(D9*D50-D24*D51)</f>
        <v>-2.9549993423413565</v>
      </c>
      <c r="E63">
        <f>E8+(3/0.017)*(E9*E50-E24*E51)</f>
        <v>-3.4859850167535495</v>
      </c>
      <c r="F63">
        <f>F8+(3/0.017)*(F9*F50-F24*F51)</f>
        <v>-4.531010194310484</v>
      </c>
    </row>
    <row r="64" spans="1:6" ht="12.75">
      <c r="A64" t="s">
        <v>68</v>
      </c>
      <c r="B64">
        <f>B9+(4/0.017)*(B10*B50-B25*B51)</f>
        <v>0.3675465911643496</v>
      </c>
      <c r="C64">
        <f>C9+(4/0.017)*(C10*C50-C25*C51)</f>
        <v>0.17536571586421604</v>
      </c>
      <c r="D64">
        <f>D9+(4/0.017)*(D10*D50-D25*D51)</f>
        <v>-0.2625249582252391</v>
      </c>
      <c r="E64">
        <f>E9+(4/0.017)*(E10*E50-E25*E51)</f>
        <v>-0.2440262874149827</v>
      </c>
      <c r="F64">
        <f>F9+(4/0.017)*(F10*F50-F25*F51)</f>
        <v>-0.5398117346747336</v>
      </c>
    </row>
    <row r="65" spans="1:6" ht="12.75">
      <c r="A65" t="s">
        <v>69</v>
      </c>
      <c r="B65">
        <f>B10+(5/0.017)*(B11*B50-B26*B51)</f>
        <v>0.3669394076812219</v>
      </c>
      <c r="C65">
        <f>C10+(5/0.017)*(C11*C50-C26*C51)</f>
        <v>1.0215289104203722</v>
      </c>
      <c r="D65">
        <f>D10+(5/0.017)*(D11*D50-D26*D51)</f>
        <v>0.4916570579251192</v>
      </c>
      <c r="E65">
        <f>E10+(5/0.017)*(E11*E50-E26*E51)</f>
        <v>0.3582597676702313</v>
      </c>
      <c r="F65">
        <f>F10+(5/0.017)*(F11*F50-F26*F51)</f>
        <v>-1.3655169650037828</v>
      </c>
    </row>
    <row r="66" spans="1:6" ht="12.75">
      <c r="A66" t="s">
        <v>70</v>
      </c>
      <c r="B66">
        <f>B11+(6/0.017)*(B12*B50-B27*B51)</f>
        <v>2.6943990776667723</v>
      </c>
      <c r="C66">
        <f>C11+(6/0.017)*(C12*C50-C27*C51)</f>
        <v>1.3101775659482042</v>
      </c>
      <c r="D66">
        <f>D11+(6/0.017)*(D12*D50-D27*D51)</f>
        <v>1.8899355734148595</v>
      </c>
      <c r="E66">
        <f>E11+(6/0.017)*(E12*E50-E27*E51)</f>
        <v>1.6678524807013664</v>
      </c>
      <c r="F66">
        <f>F11+(6/0.017)*(F12*F50-F27*F51)</f>
        <v>12.81755666223694</v>
      </c>
    </row>
    <row r="67" spans="1:6" ht="12.75">
      <c r="A67" t="s">
        <v>71</v>
      </c>
      <c r="B67">
        <f>B12+(7/0.017)*(B13*B50-B28*B51)</f>
        <v>-0.2584252564361209</v>
      </c>
      <c r="C67">
        <f>C12+(7/0.017)*(C13*C50-C28*C51)</f>
        <v>0.23717619476604995</v>
      </c>
      <c r="D67">
        <f>D12+(7/0.017)*(D13*D50-D28*D51)</f>
        <v>0.1361630024216218</v>
      </c>
      <c r="E67">
        <f>E12+(7/0.017)*(E13*E50-E28*E51)</f>
        <v>-0.14736328652869285</v>
      </c>
      <c r="F67">
        <f>F12+(7/0.017)*(F13*F50-F28*F51)</f>
        <v>-0.43842857031287225</v>
      </c>
    </row>
    <row r="68" spans="1:6" ht="12.75">
      <c r="A68" t="s">
        <v>72</v>
      </c>
      <c r="B68">
        <f>B13+(8/0.017)*(B14*B50-B29*B51)</f>
        <v>0.07728583353606774</v>
      </c>
      <c r="C68">
        <f>C13+(8/0.017)*(C14*C50-C29*C51)</f>
        <v>-0.09714071794266334</v>
      </c>
      <c r="D68">
        <f>D13+(8/0.017)*(D14*D50-D29*D51)</f>
        <v>0.008129186863656957</v>
      </c>
      <c r="E68">
        <f>E13+(8/0.017)*(E14*E50-E29*E51)</f>
        <v>-0.13126298415693852</v>
      </c>
      <c r="F68">
        <f>F13+(8/0.017)*(F14*F50-F29*F51)</f>
        <v>-0.1366372328467801</v>
      </c>
    </row>
    <row r="69" spans="1:6" ht="12.75">
      <c r="A69" t="s">
        <v>73</v>
      </c>
      <c r="B69">
        <f>B14+(9/0.017)*(B15*B50-B30*B51)</f>
        <v>0.07391871008367387</v>
      </c>
      <c r="C69">
        <f>C14+(9/0.017)*(C15*C50-C30*C51)</f>
        <v>0.12589017495396132</v>
      </c>
      <c r="D69">
        <f>D14+(9/0.017)*(D15*D50-D30*D51)</f>
        <v>0.05729647064579873</v>
      </c>
      <c r="E69">
        <f>E14+(9/0.017)*(E15*E50-E30*E51)</f>
        <v>-0.02071741300029802</v>
      </c>
      <c r="F69">
        <f>F14+(9/0.017)*(F15*F50-F30*F51)</f>
        <v>0.16925592276595414</v>
      </c>
    </row>
    <row r="70" spans="1:6" ht="12.75">
      <c r="A70" t="s">
        <v>74</v>
      </c>
      <c r="B70">
        <f>B15+(10/0.017)*(B16*B50-B31*B51)</f>
        <v>-0.30513057964973583</v>
      </c>
      <c r="C70">
        <f>C15+(10/0.017)*(C16*C50-C31*C51)</f>
        <v>-0.0743521809846502</v>
      </c>
      <c r="D70">
        <f>D15+(10/0.017)*(D16*D50-D31*D51)</f>
        <v>-0.031668180701950904</v>
      </c>
      <c r="E70">
        <f>E15+(10/0.017)*(E16*E50-E31*E51)</f>
        <v>-0.030780248870751953</v>
      </c>
      <c r="F70">
        <f>F15+(10/0.017)*(F16*F50-F31*F51)</f>
        <v>-0.3803777275787288</v>
      </c>
    </row>
    <row r="71" spans="1:6" ht="12.75">
      <c r="A71" t="s">
        <v>75</v>
      </c>
      <c r="B71">
        <f>B16+(11/0.017)*(B17*B50-B32*B51)</f>
        <v>-0.053853752109876626</v>
      </c>
      <c r="C71">
        <f>C16+(11/0.017)*(C17*C50-C32*C51)</f>
        <v>-0.0007827972505253613</v>
      </c>
      <c r="D71">
        <f>D16+(11/0.017)*(D17*D50-D32*D51)</f>
        <v>0.022657329994725316</v>
      </c>
      <c r="E71">
        <f>E16+(11/0.017)*(E17*E50-E32*E51)</f>
        <v>0.04071197551667271</v>
      </c>
      <c r="F71">
        <f>F16+(11/0.017)*(F17*F50-F32*F51)</f>
        <v>-0.027249906641217323</v>
      </c>
    </row>
    <row r="72" spans="1:6" ht="12.75">
      <c r="A72" t="s">
        <v>76</v>
      </c>
      <c r="B72">
        <f>B17+(12/0.017)*(B18*B50-B33*B51)</f>
        <v>-0.038921485645724896</v>
      </c>
      <c r="C72">
        <f>C17+(12/0.017)*(C18*C50-C33*C51)</f>
        <v>-0.028210757646017215</v>
      </c>
      <c r="D72">
        <f>D17+(12/0.017)*(D18*D50-D33*D51)</f>
        <v>-0.04008708314773985</v>
      </c>
      <c r="E72">
        <f>E17+(12/0.017)*(E18*E50-E33*E51)</f>
        <v>-0.027909887571659214</v>
      </c>
      <c r="F72">
        <f>F17+(12/0.017)*(F18*F50-F33*F51)</f>
        <v>-0.013725236233239792</v>
      </c>
    </row>
    <row r="73" spans="1:6" ht="12.75">
      <c r="A73" t="s">
        <v>77</v>
      </c>
      <c r="B73">
        <f>B18+(13/0.017)*(B19*B50-B34*B51)</f>
        <v>0.027517194614716363</v>
      </c>
      <c r="C73">
        <f>C18+(13/0.017)*(C19*C50-C34*C51)</f>
        <v>0.0026277784901171785</v>
      </c>
      <c r="D73">
        <f>D18+(13/0.017)*(D19*D50-D34*D51)</f>
        <v>0.00760903499962814</v>
      </c>
      <c r="E73">
        <f>E18+(13/0.017)*(E19*E50-E34*E51)</f>
        <v>0.011459276317209364</v>
      </c>
      <c r="F73">
        <f>F18+(13/0.017)*(F19*F50-F34*F51)</f>
        <v>0.0007690121384737658</v>
      </c>
    </row>
    <row r="74" spans="1:6" ht="12.75">
      <c r="A74" t="s">
        <v>78</v>
      </c>
      <c r="B74">
        <f>B19+(14/0.017)*(B20*B50-B35*B51)</f>
        <v>-0.22437099533467875</v>
      </c>
      <c r="C74">
        <f>C19+(14/0.017)*(C20*C50-C35*C51)</f>
        <v>-0.2117728749495474</v>
      </c>
      <c r="D74">
        <f>D19+(14/0.017)*(D20*D50-D35*D51)</f>
        <v>-0.22006517504526177</v>
      </c>
      <c r="E74">
        <f>E19+(14/0.017)*(E20*E50-E35*E51)</f>
        <v>-0.2196227941686742</v>
      </c>
      <c r="F74">
        <f>F19+(14/0.017)*(F20*F50-F35*F51)</f>
        <v>-0.1472149495484297</v>
      </c>
    </row>
    <row r="75" spans="1:6" ht="12.75">
      <c r="A75" t="s">
        <v>79</v>
      </c>
      <c r="B75" s="49">
        <f>B20</f>
        <v>-0.00656288</v>
      </c>
      <c r="C75" s="49">
        <f>C20</f>
        <v>-0.004380156</v>
      </c>
      <c r="D75" s="49">
        <f>D20</f>
        <v>0.002155631</v>
      </c>
      <c r="E75" s="49">
        <f>E20</f>
        <v>0.006378473</v>
      </c>
      <c r="F75" s="49">
        <f>F20</f>
        <v>0.004737361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-4.3441130607257294</v>
      </c>
      <c r="C82">
        <f>C22+(2/0.017)*(C8*C51+C23*C50)</f>
        <v>-31.288463342792344</v>
      </c>
      <c r="D82">
        <f>D22+(2/0.017)*(D8*D51+D23*D50)</f>
        <v>2.833400813896215</v>
      </c>
      <c r="E82">
        <f>E22+(2/0.017)*(E8*E51+E23*E50)</f>
        <v>13.561766323505397</v>
      </c>
      <c r="F82">
        <f>F22+(2/0.017)*(F8*F51+F23*F50)</f>
        <v>29.910317002237452</v>
      </c>
    </row>
    <row r="83" spans="1:6" ht="12.75">
      <c r="A83" t="s">
        <v>82</v>
      </c>
      <c r="B83">
        <f>B23+(3/0.017)*(B9*B51+B24*B50)</f>
        <v>-5.608257184616329</v>
      </c>
      <c r="C83">
        <f>C23+(3/0.017)*(C9*C51+C24*C50)</f>
        <v>-2.978568500982538</v>
      </c>
      <c r="D83">
        <f>D23+(3/0.017)*(D9*D51+D24*D50)</f>
        <v>-2.9764495233067954</v>
      </c>
      <c r="E83">
        <f>E23+(3/0.017)*(E9*E51+E24*E50)</f>
        <v>-4.050249197260399</v>
      </c>
      <c r="F83">
        <f>F23+(3/0.017)*(F9*F51+F24*F50)</f>
        <v>-0.4999221145587348</v>
      </c>
    </row>
    <row r="84" spans="1:6" ht="12.75">
      <c r="A84" t="s">
        <v>83</v>
      </c>
      <c r="B84">
        <f>B24+(4/0.017)*(B10*B51+B25*B50)</f>
        <v>-4.509708010110695</v>
      </c>
      <c r="C84">
        <f>C24+(4/0.017)*(C10*C51+C25*C50)</f>
        <v>-0.3211076268405098</v>
      </c>
      <c r="D84">
        <f>D24+(4/0.017)*(D10*D51+D25*D50)</f>
        <v>1.167394171218711</v>
      </c>
      <c r="E84">
        <f>E24+(4/0.017)*(E10*E51+E25*E50)</f>
        <v>1.0847388125655446</v>
      </c>
      <c r="F84">
        <f>F24+(4/0.017)*(F10*F51+F25*F50)</f>
        <v>-1.2597784717050093</v>
      </c>
    </row>
    <row r="85" spans="1:6" ht="12.75">
      <c r="A85" t="s">
        <v>84</v>
      </c>
      <c r="B85">
        <f>B25+(5/0.017)*(B11*B51+B26*B50)</f>
        <v>-1.3805352812793483</v>
      </c>
      <c r="C85">
        <f>C25+(5/0.017)*(C11*C51+C26*C50)</f>
        <v>-0.5385808888826503</v>
      </c>
      <c r="D85">
        <f>D25+(5/0.017)*(D11*D51+D26*D50)</f>
        <v>-0.6567840090684115</v>
      </c>
      <c r="E85">
        <f>E25+(5/0.017)*(E11*E51+E26*E50)</f>
        <v>-0.6913076595526552</v>
      </c>
      <c r="F85">
        <f>F25+(5/0.017)*(F11*F51+F26*F50)</f>
        <v>-1.8251493971134405</v>
      </c>
    </row>
    <row r="86" spans="1:6" ht="12.75">
      <c r="A86" t="s">
        <v>85</v>
      </c>
      <c r="B86">
        <f>B26+(6/0.017)*(B12*B51+B27*B50)</f>
        <v>0.007467158774825285</v>
      </c>
      <c r="C86">
        <f>C26+(6/0.017)*(C12*C51+C27*C50)</f>
        <v>-0.0159656575805076</v>
      </c>
      <c r="D86">
        <f>D26+(6/0.017)*(D12*D51+D27*D50)</f>
        <v>-0.4410713298186897</v>
      </c>
      <c r="E86">
        <f>E26+(6/0.017)*(E12*E51+E27*E50)</f>
        <v>-0.5514628400647645</v>
      </c>
      <c r="F86">
        <f>F26+(6/0.017)*(F12*F51+F27*F50)</f>
        <v>1.3236986969820177</v>
      </c>
    </row>
    <row r="87" spans="1:6" ht="12.75">
      <c r="A87" t="s">
        <v>86</v>
      </c>
      <c r="B87">
        <f>B27+(7/0.017)*(B13*B51+B28*B50)</f>
        <v>-0.07250081999908213</v>
      </c>
      <c r="C87">
        <f>C27+(7/0.017)*(C13*C51+C28*C50)</f>
        <v>-0.22075569938283557</v>
      </c>
      <c r="D87">
        <f>D27+(7/0.017)*(D13*D51+D28*D50)</f>
        <v>-0.1991508028070181</v>
      </c>
      <c r="E87">
        <f>E27+(7/0.017)*(E13*E51+E28*E50)</f>
        <v>-0.3115427690341258</v>
      </c>
      <c r="F87">
        <f>F27+(7/0.017)*(F13*F51+F28*F50)</f>
        <v>-0.37505721778446427</v>
      </c>
    </row>
    <row r="88" spans="1:6" ht="12.75">
      <c r="A88" t="s">
        <v>87</v>
      </c>
      <c r="B88">
        <f>B28+(8/0.017)*(B14*B51+B29*B50)</f>
        <v>-0.41833885079319216</v>
      </c>
      <c r="C88">
        <f>C28+(8/0.017)*(C14*C51+C29*C50)</f>
        <v>0.046995861628196876</v>
      </c>
      <c r="D88">
        <f>D28+(8/0.017)*(D14*D51+D29*D50)</f>
        <v>0.24071802731295808</v>
      </c>
      <c r="E88">
        <f>E28+(8/0.017)*(E14*E51+E29*E50)</f>
        <v>0.35178548574087315</v>
      </c>
      <c r="F88">
        <f>F28+(8/0.017)*(F14*F51+F29*F50)</f>
        <v>-0.12119841801204521</v>
      </c>
    </row>
    <row r="89" spans="1:6" ht="12.75">
      <c r="A89" t="s">
        <v>88</v>
      </c>
      <c r="B89">
        <f>B29+(9/0.017)*(B15*B51+B30*B50)</f>
        <v>-0.01235498174775454</v>
      </c>
      <c r="C89">
        <f>C29+(9/0.017)*(C15*C51+C30*C50)</f>
        <v>0.08475034147355716</v>
      </c>
      <c r="D89">
        <f>D29+(9/0.017)*(D15*D51+D30*D50)</f>
        <v>-0.010281023216641198</v>
      </c>
      <c r="E89">
        <f>E29+(9/0.017)*(E15*E51+E30*E50)</f>
        <v>0.0015416350059473758</v>
      </c>
      <c r="F89">
        <f>F29+(9/0.017)*(F15*F51+F30*F50)</f>
        <v>0.00974022114097858</v>
      </c>
    </row>
    <row r="90" spans="1:6" ht="12.75">
      <c r="A90" t="s">
        <v>89</v>
      </c>
      <c r="B90">
        <f>B30+(10/0.017)*(B16*B51+B31*B50)</f>
        <v>0.14720129738738652</v>
      </c>
      <c r="C90">
        <f>C30+(10/0.017)*(C16*C51+C31*C50)</f>
        <v>-0.06868730737459561</v>
      </c>
      <c r="D90">
        <f>D30+(10/0.017)*(D16*D51+D31*D50)</f>
        <v>-0.06439685433713767</v>
      </c>
      <c r="E90">
        <f>E30+(10/0.017)*(E16*E51+E31*E50)</f>
        <v>0.01551286607455491</v>
      </c>
      <c r="F90">
        <f>F30+(10/0.017)*(F16*F51+F31*F50)</f>
        <v>0.30006997985766165</v>
      </c>
    </row>
    <row r="91" spans="1:6" ht="12.75">
      <c r="A91" t="s">
        <v>90</v>
      </c>
      <c r="B91">
        <f>B31+(11/0.017)*(B17*B51+B32*B50)</f>
        <v>-0.00765488491295508</v>
      </c>
      <c r="C91">
        <f>C31+(11/0.017)*(C17*C51+C32*C50)</f>
        <v>-0.004141344365461019</v>
      </c>
      <c r="D91">
        <f>D31+(11/0.017)*(D17*D51+D32*D50)</f>
        <v>-0.04299955022330063</v>
      </c>
      <c r="E91">
        <f>E31+(11/0.017)*(E17*E51+E32*E50)</f>
        <v>-0.029750876387740093</v>
      </c>
      <c r="F91">
        <f>F31+(11/0.017)*(F17*F51+F32*F50)</f>
        <v>0.007976974074786798</v>
      </c>
    </row>
    <row r="92" spans="1:6" ht="12.75">
      <c r="A92" t="s">
        <v>91</v>
      </c>
      <c r="B92">
        <f>B32+(12/0.017)*(B18*B51+B33*B50)</f>
        <v>-0.017769674299103012</v>
      </c>
      <c r="C92">
        <f>C32+(12/0.017)*(C18*C51+C33*C50)</f>
        <v>0.038378664877727266</v>
      </c>
      <c r="D92">
        <f>D32+(12/0.017)*(D18*D51+D33*D50)</f>
        <v>0.044079281026019754</v>
      </c>
      <c r="E92">
        <f>E32+(12/0.017)*(E18*E51+E33*E50)</f>
        <v>0.05149548468717384</v>
      </c>
      <c r="F92">
        <f>F32+(12/0.017)*(F18*F51+F33*F50)</f>
        <v>-0.02322402772785689</v>
      </c>
    </row>
    <row r="93" spans="1:6" ht="12.75">
      <c r="A93" t="s">
        <v>92</v>
      </c>
      <c r="B93">
        <f>B33+(13/0.017)*(B19*B51+B34*B50)</f>
        <v>0.10724756705062485</v>
      </c>
      <c r="C93">
        <f>C33+(13/0.017)*(C19*C51+C34*C50)</f>
        <v>0.0902078134406096</v>
      </c>
      <c r="D93">
        <f>D33+(13/0.017)*(D19*D51+D34*D50)</f>
        <v>0.08721123696734365</v>
      </c>
      <c r="E93">
        <f>E33+(13/0.017)*(E19*E51+E34*E50)</f>
        <v>0.0819246810622497</v>
      </c>
      <c r="F93">
        <f>F33+(13/0.017)*(F19*F51+F34*F50)</f>
        <v>0.0600137905925705</v>
      </c>
    </row>
    <row r="94" spans="1:6" ht="12.75">
      <c r="A94" t="s">
        <v>93</v>
      </c>
      <c r="B94">
        <f>B34+(14/0.017)*(B20*B51+B35*B50)</f>
        <v>0.010956866815373728</v>
      </c>
      <c r="C94">
        <f>C34+(14/0.017)*(C20*C51+C35*C50)</f>
        <v>0.0021647477497405065</v>
      </c>
      <c r="D94">
        <f>D34+(14/0.017)*(D20*D51+D35*D50)</f>
        <v>-0.0034003057970603857</v>
      </c>
      <c r="E94">
        <f>E34+(14/0.017)*(E20*E51+E35*E50)</f>
        <v>-0.0034140238685976113</v>
      </c>
      <c r="F94">
        <f>F34+(14/0.017)*(F20*F51+F35*F50)</f>
        <v>-0.025105792702297913</v>
      </c>
    </row>
    <row r="95" spans="1:6" ht="12.75">
      <c r="A95" t="s">
        <v>94</v>
      </c>
      <c r="B95" s="49">
        <f>B35</f>
        <v>1.791175E-05</v>
      </c>
      <c r="C95" s="49">
        <f>C35</f>
        <v>0.004002676</v>
      </c>
      <c r="D95" s="49">
        <f>D35</f>
        <v>-0.001800345</v>
      </c>
      <c r="E95" s="49">
        <f>E35</f>
        <v>0.0005208172</v>
      </c>
      <c r="F95" s="49">
        <f>F35</f>
        <v>0.00754197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67</v>
      </c>
      <c r="B103">
        <f>B63*10000/B62</f>
        <v>0.061319634736729293</v>
      </c>
      <c r="C103">
        <f>C63*10000/C62</f>
        <v>-3.20829631500901</v>
      </c>
      <c r="D103">
        <f>D63*10000/D62</f>
        <v>-2.9549842435083558</v>
      </c>
      <c r="E103">
        <f>E63*10000/E62</f>
        <v>-3.485993979009307</v>
      </c>
      <c r="F103">
        <f>F63*10000/F62</f>
        <v>-4.531019379670767</v>
      </c>
      <c r="G103">
        <f>AVERAGE(C103:E103)</f>
        <v>-3.216424845842224</v>
      </c>
      <c r="H103">
        <f>STDEV(C103:E103)</f>
        <v>0.265598173109926</v>
      </c>
      <c r="I103">
        <f>(B103*B4+C103*C4+D103*D4+E103*E4+F103*F4)/SUM(B4:F4)</f>
        <v>-2.9176785063890263</v>
      </c>
      <c r="K103">
        <f>(LN(H103)+LN(H123))/2-LN(K114*K115^3)</f>
        <v>-4.7809750793764225</v>
      </c>
    </row>
    <row r="104" spans="1:11" ht="12.75">
      <c r="A104" t="s">
        <v>68</v>
      </c>
      <c r="B104">
        <f>B64*10000/B62</f>
        <v>0.36754809392691973</v>
      </c>
      <c r="C104">
        <f>C64*10000/C62</f>
        <v>0.1753665694674615</v>
      </c>
      <c r="D104">
        <f>D64*10000/D62</f>
        <v>-0.26252361683052333</v>
      </c>
      <c r="E104">
        <f>E64*10000/E62</f>
        <v>-0.24402691479174676</v>
      </c>
      <c r="F104">
        <f>F64*10000/F62</f>
        <v>-0.539812828992569</v>
      </c>
      <c r="G104">
        <f>AVERAGE(C104:E104)</f>
        <v>-0.11039465405160287</v>
      </c>
      <c r="H104">
        <f>STDEV(C104:E104)</f>
        <v>0.24764922702668046</v>
      </c>
      <c r="I104">
        <f>(B104*B4+C104*C4+D104*D4+E104*E4+F104*F4)/SUM(B4:F4)</f>
        <v>-0.09852347884505666</v>
      </c>
      <c r="K104">
        <f>(LN(H104)+LN(H124))/2-LN(K114*K115^4)</f>
        <v>-4.074344575322014</v>
      </c>
    </row>
    <row r="105" spans="1:11" ht="12.75">
      <c r="A105" t="s">
        <v>69</v>
      </c>
      <c r="B105">
        <f>B65*10000/B62</f>
        <v>0.3669409079612425</v>
      </c>
      <c r="C105">
        <f>C65*10000/C62</f>
        <v>1.021533882774227</v>
      </c>
      <c r="D105">
        <f>D65*10000/D62</f>
        <v>0.49165454575948014</v>
      </c>
      <c r="E105">
        <f>E65*10000/E62</f>
        <v>0.35826068873433514</v>
      </c>
      <c r="F105">
        <f>F65*10000/F62</f>
        <v>-1.3655197332088316</v>
      </c>
      <c r="G105">
        <f>AVERAGE(C105:E105)</f>
        <v>0.6238163724226807</v>
      </c>
      <c r="H105">
        <f>STDEV(C105:E105)</f>
        <v>0.3508317172138025</v>
      </c>
      <c r="I105">
        <f>(B105*B4+C105*C4+D105*D4+E105*E4+F105*F4)/SUM(B4:F4)</f>
        <v>0.32138483142415597</v>
      </c>
      <c r="K105">
        <f>(LN(H105)+LN(H125))/2-LN(K114*K115^5)</f>
        <v>-4.481941106890126</v>
      </c>
    </row>
    <row r="106" spans="1:11" ht="12.75">
      <c r="A106" t="s">
        <v>70</v>
      </c>
      <c r="B106">
        <f>B66*10000/B62</f>
        <v>2.694410094071713</v>
      </c>
      <c r="C106">
        <f>C66*10000/C62</f>
        <v>1.310183943316876</v>
      </c>
      <c r="D106">
        <f>D66*10000/D62</f>
        <v>1.8899259166202889</v>
      </c>
      <c r="E106">
        <f>E66*10000/E62</f>
        <v>1.6678567686487975</v>
      </c>
      <c r="F106">
        <f>F66*10000/F62</f>
        <v>12.817582646260556</v>
      </c>
      <c r="G106">
        <f>AVERAGE(C106:E106)</f>
        <v>1.6226555428619875</v>
      </c>
      <c r="H106">
        <f>STDEV(C106:E106)</f>
        <v>0.2925022256529088</v>
      </c>
      <c r="I106">
        <f>(B106*B4+C106*C4+D106*D4+E106*E4+F106*F4)/SUM(B4:F4)</f>
        <v>3.2705457097238284</v>
      </c>
      <c r="K106">
        <f>(LN(H106)+LN(H126))/2-LN(K114*K115^6)</f>
        <v>-3.350863463280676</v>
      </c>
    </row>
    <row r="107" spans="1:11" ht="12.75">
      <c r="A107" t="s">
        <v>71</v>
      </c>
      <c r="B107">
        <f>B67*10000/B62</f>
        <v>-0.25842631304176455</v>
      </c>
      <c r="C107">
        <f>C67*10000/C62</f>
        <v>0.23717734923554593</v>
      </c>
      <c r="D107">
        <f>D67*10000/D62</f>
        <v>0.13616230668460252</v>
      </c>
      <c r="E107">
        <f>E67*10000/E62</f>
        <v>-0.14736366539075246</v>
      </c>
      <c r="F107">
        <f>F67*10000/F62</f>
        <v>-0.43842945910459946</v>
      </c>
      <c r="G107">
        <f>AVERAGE(C107:E107)</f>
        <v>0.07532533017646532</v>
      </c>
      <c r="H107">
        <f>STDEV(C107:E107)</f>
        <v>0.19935847427547315</v>
      </c>
      <c r="I107">
        <f>(B107*B4+C107*C4+D107*D4+E107*E4+F107*F4)/SUM(B4:F4)</f>
        <v>-0.04146172603718086</v>
      </c>
      <c r="K107">
        <f>(LN(H107)+LN(H127))/2-LN(K114*K115^7)</f>
        <v>-3.7293400941143586</v>
      </c>
    </row>
    <row r="108" spans="1:9" ht="12.75">
      <c r="A108" t="s">
        <v>72</v>
      </c>
      <c r="B108">
        <f>B68*10000/B62</f>
        <v>0.07728614952936119</v>
      </c>
      <c r="C108">
        <f>C68*10000/C62</f>
        <v>-0.09714119078099263</v>
      </c>
      <c r="D108">
        <f>D68*10000/D62</f>
        <v>0.008129145326850796</v>
      </c>
      <c r="E108">
        <f>E68*10000/E62</f>
        <v>-0.13126332162609858</v>
      </c>
      <c r="F108">
        <f>F68*10000/F62</f>
        <v>-0.13663750984068607</v>
      </c>
      <c r="G108">
        <f>AVERAGE(C108:E108)</f>
        <v>-0.07342512236008014</v>
      </c>
      <c r="H108">
        <f>STDEV(C108:E108)</f>
        <v>0.07265950651371314</v>
      </c>
      <c r="I108">
        <f>(B108*B4+C108*C4+D108*D4+E108*E4+F108*F4)/SUM(B4:F4)</f>
        <v>-0.06006217407173402</v>
      </c>
    </row>
    <row r="109" spans="1:9" ht="12.75">
      <c r="A109" t="s">
        <v>73</v>
      </c>
      <c r="B109">
        <f>B69*10000/B62</f>
        <v>0.0739190123100403</v>
      </c>
      <c r="C109">
        <f>C69*10000/C62</f>
        <v>0.12589078773201423</v>
      </c>
      <c r="D109">
        <f>D69*10000/D62</f>
        <v>0.057296177884365786</v>
      </c>
      <c r="E109">
        <f>E69*10000/E62</f>
        <v>-0.020717466263508576</v>
      </c>
      <c r="F109">
        <f>F69*10000/F62</f>
        <v>0.16925626588516243</v>
      </c>
      <c r="G109">
        <f>AVERAGE(C109:E109)</f>
        <v>0.054156499784290484</v>
      </c>
      <c r="H109">
        <f>STDEV(C109:E109)</f>
        <v>0.07335453782032167</v>
      </c>
      <c r="I109">
        <f>(B109*B4+C109*C4+D109*D4+E109*E4+F109*F4)/SUM(B4:F4)</f>
        <v>0.07236370672747741</v>
      </c>
    </row>
    <row r="110" spans="1:11" ht="12.75">
      <c r="A110" t="s">
        <v>74</v>
      </c>
      <c r="B110">
        <f>B70*10000/B62</f>
        <v>-0.30513182721623516</v>
      </c>
      <c r="C110">
        <f>C70*10000/C62</f>
        <v>-0.07435254289839534</v>
      </c>
      <c r="D110">
        <f>D70*10000/D62</f>
        <v>-0.03166801889055386</v>
      </c>
      <c r="E110">
        <f>E70*10000/E62</f>
        <v>-0.030780328004902366</v>
      </c>
      <c r="F110">
        <f>F70*10000/F62</f>
        <v>-0.38037849868855234</v>
      </c>
      <c r="G110">
        <f>AVERAGE(C110:E110)</f>
        <v>-0.04560029659795053</v>
      </c>
      <c r="H110">
        <f>STDEV(C110:E110)</f>
        <v>0.024904131168707714</v>
      </c>
      <c r="I110">
        <f>(B110*B4+C110*C4+D110*D4+E110*E4+F110*F4)/SUM(B4:F4)</f>
        <v>-0.1277822918195922</v>
      </c>
      <c r="K110">
        <f>EXP(AVERAGE(K103:K107))</f>
        <v>0.01684851319442177</v>
      </c>
    </row>
    <row r="111" spans="1:9" ht="12.75">
      <c r="A111" t="s">
        <v>75</v>
      </c>
      <c r="B111">
        <f>B71*10000/B62</f>
        <v>-0.05385397229802386</v>
      </c>
      <c r="C111">
        <f>C71*10000/C62</f>
        <v>-0.0007828010608383995</v>
      </c>
      <c r="D111">
        <f>D71*10000/D62</f>
        <v>0.022657214225074565</v>
      </c>
      <c r="E111">
        <f>E71*10000/E62</f>
        <v>0.04071208018468913</v>
      </c>
      <c r="F111">
        <f>F71*10000/F62</f>
        <v>-0.02724996188280793</v>
      </c>
      <c r="G111">
        <f>AVERAGE(C111:E111)</f>
        <v>0.020862164449641767</v>
      </c>
      <c r="H111">
        <f>STDEV(C111:E111)</f>
        <v>0.02080559888989786</v>
      </c>
      <c r="I111">
        <f>(B111*B4+C111*C4+D111*D4+E111*E4+F111*F4)/SUM(B4:F4)</f>
        <v>0.0036396427843367624</v>
      </c>
    </row>
    <row r="112" spans="1:9" ht="12.75">
      <c r="A112" t="s">
        <v>76</v>
      </c>
      <c r="B112">
        <f>B72*10000/B62</f>
        <v>-0.038921644781337104</v>
      </c>
      <c r="C112">
        <f>C72*10000/C62</f>
        <v>-0.028210894963589042</v>
      </c>
      <c r="D112">
        <f>D72*10000/D62</f>
        <v>-0.040086878319209006</v>
      </c>
      <c r="E112">
        <f>E72*10000/E62</f>
        <v>-0.027909959326285063</v>
      </c>
      <c r="F112">
        <f>F72*10000/F62</f>
        <v>-0.013725264057330749</v>
      </c>
      <c r="G112">
        <f>AVERAGE(C112:E112)</f>
        <v>-0.0320692442030277</v>
      </c>
      <c r="H112">
        <f>STDEV(C112:E112)</f>
        <v>0.006945104979780051</v>
      </c>
      <c r="I112">
        <f>(B112*B4+C112*C4+D112*D4+E112*E4+F112*F4)/SUM(B4:F4)</f>
        <v>-0.03061355870401667</v>
      </c>
    </row>
    <row r="113" spans="1:9" ht="12.75">
      <c r="A113" t="s">
        <v>77</v>
      </c>
      <c r="B113">
        <f>B73*10000/B62</f>
        <v>0.027517307122385037</v>
      </c>
      <c r="C113">
        <f>C73*10000/C62</f>
        <v>0.002627791280988168</v>
      </c>
      <c r="D113">
        <f>D73*10000/D62</f>
        <v>0.007608996120584374</v>
      </c>
      <c r="E113">
        <f>E73*10000/E62</f>
        <v>0.011459305778312799</v>
      </c>
      <c r="F113">
        <f>F73*10000/F62</f>
        <v>0.000769013697431537</v>
      </c>
      <c r="G113">
        <f>AVERAGE(C113:E113)</f>
        <v>0.007232031059961781</v>
      </c>
      <c r="H113">
        <f>STDEV(C113:E113)</f>
        <v>0.004427808608308564</v>
      </c>
      <c r="I113">
        <f>(B113*B4+C113*C4+D113*D4+E113*E4+F113*F4)/SUM(B4:F4)</f>
        <v>0.00930405617860345</v>
      </c>
    </row>
    <row r="114" spans="1:11" ht="12.75">
      <c r="A114" t="s">
        <v>78</v>
      </c>
      <c r="B114">
        <f>B74*10000/B62</f>
        <v>-0.22437191270499782</v>
      </c>
      <c r="C114">
        <f>C74*10000/C62</f>
        <v>-0.21177390576684524</v>
      </c>
      <c r="D114">
        <f>D74*10000/D62</f>
        <v>-0.2200640506025996</v>
      </c>
      <c r="E114">
        <f>E74*10000/E62</f>
        <v>-0.21962335880553926</v>
      </c>
      <c r="F114">
        <f>F74*10000/F62</f>
        <v>-0.14721524798570806</v>
      </c>
      <c r="G114">
        <f>AVERAGE(C114:E114)</f>
        <v>-0.2171537717249947</v>
      </c>
      <c r="H114">
        <f>STDEV(C114:E114)</f>
        <v>0.004664308159924705</v>
      </c>
      <c r="I114">
        <f>(B114*B4+C114*C4+D114*D4+E114*E4+F114*F4)/SUM(B4:F4)</f>
        <v>-0.20887093712144036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-0.006562906833197894</v>
      </c>
      <c r="C115">
        <f>C75*10000/C62</f>
        <v>-0.004380177320674676</v>
      </c>
      <c r="D115">
        <f>D75*10000/D62</f>
        <v>0.0021556199856109224</v>
      </c>
      <c r="E115">
        <f>E75*10000/E62</f>
        <v>0.0063784893986666875</v>
      </c>
      <c r="F115">
        <f>F75*10000/F62</f>
        <v>0.004737370603679027</v>
      </c>
      <c r="G115">
        <f>AVERAGE(C115:E115)</f>
        <v>0.0013846440212009782</v>
      </c>
      <c r="H115">
        <f>STDEV(C115:E115)</f>
        <v>0.005420611621186233</v>
      </c>
      <c r="I115">
        <f>(B115*B4+C115*C4+D115*D4+E115*E4+F115*F4)/SUM(B4:F4)</f>
        <v>0.0006822172838600077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-4.344130822203225</v>
      </c>
      <c r="C122">
        <f>C82*10000/C62</f>
        <v>-31.288615641283094</v>
      </c>
      <c r="D122">
        <f>D82*10000/D62</f>
        <v>2.8333863363817535</v>
      </c>
      <c r="E122">
        <f>E82*10000/E62</f>
        <v>13.561801189982944</v>
      </c>
      <c r="F122">
        <f>F82*10000/F62</f>
        <v>29.910377637068553</v>
      </c>
      <c r="G122">
        <f>AVERAGE(C122:E122)</f>
        <v>-4.964476038306132</v>
      </c>
      <c r="H122">
        <f>STDEV(C122:E122)</f>
        <v>23.4199693786202</v>
      </c>
      <c r="I122">
        <f>(B122*B4+C122*C4+D122*D4+E122*E4+F122*F4)/SUM(B4:F4)</f>
        <v>-0.22452783011489363</v>
      </c>
    </row>
    <row r="123" spans="1:9" ht="12.75">
      <c r="A123" t="s">
        <v>82</v>
      </c>
      <c r="B123">
        <f>B83*10000/B62</f>
        <v>-5.608280114713311</v>
      </c>
      <c r="C123">
        <f>C83*10000/C62</f>
        <v>-2.978582999345156</v>
      </c>
      <c r="D123">
        <f>D83*10000/D62</f>
        <v>-2.9764343148721797</v>
      </c>
      <c r="E123">
        <f>E83*10000/E62</f>
        <v>-4.050259610205094</v>
      </c>
      <c r="F123">
        <f>F83*10000/F62</f>
        <v>-0.49992312801148353</v>
      </c>
      <c r="G123">
        <f>AVERAGE(C123:E123)</f>
        <v>-3.3350923081408097</v>
      </c>
      <c r="H123">
        <f>STDEV(C123:E123)</f>
        <v>0.6193539833307581</v>
      </c>
      <c r="I123">
        <f>(B123*B4+C123*C4+D123*D4+E123*E4+F123*F4)/SUM(B4:F4)</f>
        <v>-3.2858104416607254</v>
      </c>
    </row>
    <row r="124" spans="1:9" ht="12.75">
      <c r="A124" t="s">
        <v>83</v>
      </c>
      <c r="B124">
        <f>B84*10000/B62</f>
        <v>-4.509726448644917</v>
      </c>
      <c r="C124">
        <f>C84*10000/C62</f>
        <v>-0.3211091898513359</v>
      </c>
      <c r="D124">
        <f>D84*10000/D62</f>
        <v>1.167388206313953</v>
      </c>
      <c r="E124">
        <f>E84*10000/E62</f>
        <v>1.0847416013631506</v>
      </c>
      <c r="F124">
        <f>F84*10000/F62</f>
        <v>-1.2597810255547346</v>
      </c>
      <c r="G124">
        <f>AVERAGE(C124:E124)</f>
        <v>0.6436735392752558</v>
      </c>
      <c r="H124">
        <f>STDEV(C124:E124)</f>
        <v>0.8365476084140038</v>
      </c>
      <c r="I124">
        <f>(B124*B4+C124*C4+D124*D4+E124*E4+F124*F4)/SUM(B4:F4)</f>
        <v>-0.35554699496467235</v>
      </c>
    </row>
    <row r="125" spans="1:9" ht="12.75">
      <c r="A125" t="s">
        <v>84</v>
      </c>
      <c r="B125">
        <f>B85*10000/B62</f>
        <v>-1.3805409257793853</v>
      </c>
      <c r="C125">
        <f>C85*10000/C62</f>
        <v>-0.5385835104577538</v>
      </c>
      <c r="D125">
        <f>D85*10000/D62</f>
        <v>-0.656780653171871</v>
      </c>
      <c r="E125">
        <f>E85*10000/E62</f>
        <v>-0.6913094368626614</v>
      </c>
      <c r="F125">
        <f>F85*10000/F62</f>
        <v>-1.8251530970951364</v>
      </c>
      <c r="G125">
        <f>AVERAGE(C125:E125)</f>
        <v>-0.6288912001640954</v>
      </c>
      <c r="H125">
        <f>STDEV(C125:E125)</f>
        <v>0.08009162466115927</v>
      </c>
      <c r="I125">
        <f>(B125*B4+C125*C4+D125*D4+E125*E4+F125*F4)/SUM(B4:F4)</f>
        <v>-0.8971300049557777</v>
      </c>
    </row>
    <row r="126" spans="1:9" ht="12.75">
      <c r="A126" t="s">
        <v>85</v>
      </c>
      <c r="B126">
        <f>B86*10000/B62</f>
        <v>0.007467189305285862</v>
      </c>
      <c r="C126">
        <f>C86*10000/C62</f>
        <v>-0.015965735294313062</v>
      </c>
      <c r="D126">
        <f>D86*10000/D62</f>
        <v>-0.4410690761253454</v>
      </c>
      <c r="E126">
        <f>E86*10000/E62</f>
        <v>-0.5514642578422334</v>
      </c>
      <c r="F126">
        <f>F86*10000/F62</f>
        <v>1.3237013804121838</v>
      </c>
      <c r="G126">
        <f>AVERAGE(C126:E126)</f>
        <v>-0.3361663564206306</v>
      </c>
      <c r="H126">
        <f>STDEV(C126:E126)</f>
        <v>0.28274211282339223</v>
      </c>
      <c r="I126">
        <f>(B126*B4+C126*C4+D126*D4+E126*E4+F126*F4)/SUM(B4:F4)</f>
        <v>-0.06510768447111541</v>
      </c>
    </row>
    <row r="127" spans="1:9" ht="12.75">
      <c r="A127" t="s">
        <v>86</v>
      </c>
      <c r="B127">
        <f>B87*10000/B62</f>
        <v>-0.07250111642821849</v>
      </c>
      <c r="C127">
        <f>C87*10000/C62</f>
        <v>-0.22075677392457552</v>
      </c>
      <c r="D127">
        <f>D87*10000/D62</f>
        <v>-0.1991497852282084</v>
      </c>
      <c r="E127">
        <f>E87*10000/E62</f>
        <v>-0.31154356999166355</v>
      </c>
      <c r="F127">
        <f>F87*10000/F62</f>
        <v>-0.37505797810843716</v>
      </c>
      <c r="G127">
        <f>AVERAGE(C127:E127)</f>
        <v>-0.24381670971481584</v>
      </c>
      <c r="H127">
        <f>STDEV(C127:E127)</f>
        <v>0.059639845676787075</v>
      </c>
      <c r="I127">
        <f>(B127*B4+C127*C4+D127*D4+E127*E4+F127*F4)/SUM(B4:F4)</f>
        <v>-0.23654330070512422</v>
      </c>
    </row>
    <row r="128" spans="1:9" ht="12.75">
      <c r="A128" t="s">
        <v>87</v>
      </c>
      <c r="B128">
        <f>B88*10000/B62</f>
        <v>-0.4183405612265949</v>
      </c>
      <c r="C128">
        <f>C88*10000/C62</f>
        <v>0.04699609038340032</v>
      </c>
      <c r="D128">
        <f>D88*10000/D62</f>
        <v>0.24071679734270304</v>
      </c>
      <c r="E128">
        <f>E88*10000/E62</f>
        <v>0.35178639015999136</v>
      </c>
      <c r="F128">
        <f>F88*10000/F62</f>
        <v>-0.12119866370805722</v>
      </c>
      <c r="G128">
        <f>AVERAGE(C128:E128)</f>
        <v>0.21316642596203159</v>
      </c>
      <c r="H128">
        <f>STDEV(C128:E128)</f>
        <v>0.15425157675656267</v>
      </c>
      <c r="I128">
        <f>(B128*B4+C128*C4+D128*D4+E128*E4+F128*F4)/SUM(B4:F4)</f>
        <v>0.07723867382748718</v>
      </c>
    </row>
    <row r="129" spans="1:9" ht="12.75">
      <c r="A129" t="s">
        <v>88</v>
      </c>
      <c r="B129">
        <f>B89*10000/B62</f>
        <v>-0.012355032262722087</v>
      </c>
      <c r="C129">
        <f>C89*10000/C62</f>
        <v>0.0847507540009784</v>
      </c>
      <c r="D129">
        <f>D89*10000/D62</f>
        <v>-0.010280970684835048</v>
      </c>
      <c r="E129">
        <f>E89*10000/E62</f>
        <v>0.0015416389693973453</v>
      </c>
      <c r="F129">
        <f>F89*10000/F62</f>
        <v>0.009740240886562142</v>
      </c>
      <c r="G129">
        <f>AVERAGE(C129:E129)</f>
        <v>0.0253371407618469</v>
      </c>
      <c r="H129">
        <f>STDEV(C129:E129)</f>
        <v>0.05179214808593976</v>
      </c>
      <c r="I129">
        <f>(B129*B4+C129*C4+D129*D4+E129*E4+F129*F4)/SUM(B4:F4)</f>
        <v>0.01780796645582491</v>
      </c>
    </row>
    <row r="130" spans="1:9" ht="12.75">
      <c r="A130" t="s">
        <v>89</v>
      </c>
      <c r="B130">
        <f>B90*10000/B62</f>
        <v>0.14720189923924776</v>
      </c>
      <c r="C130">
        <f>C90*10000/C62</f>
        <v>-0.06868764171422527</v>
      </c>
      <c r="D130">
        <f>D90*10000/D62</f>
        <v>-0.06439652529566024</v>
      </c>
      <c r="E130">
        <f>E90*10000/E62</f>
        <v>0.015512905957191417</v>
      </c>
      <c r="F130">
        <f>F90*10000/F62</f>
        <v>0.30007058816591015</v>
      </c>
      <c r="G130">
        <f>AVERAGE(C130:E130)</f>
        <v>-0.03919042035089803</v>
      </c>
      <c r="H130">
        <f>STDEV(C130:E130)</f>
        <v>0.047423030817382424</v>
      </c>
      <c r="I130">
        <f>(B130*B4+C130*C4+D130*D4+E130*E4+F130*F4)/SUM(B4:F4)</f>
        <v>0.033011747553195636</v>
      </c>
    </row>
    <row r="131" spans="1:9" ht="12.75">
      <c r="A131" t="s">
        <v>90</v>
      </c>
      <c r="B131">
        <f>B91*10000/B62</f>
        <v>-0.007654916210958659</v>
      </c>
      <c r="C131">
        <f>C91*10000/C62</f>
        <v>-0.004141364523705598</v>
      </c>
      <c r="D131">
        <f>D91*10000/D62</f>
        <v>-0.04299933051325921</v>
      </c>
      <c r="E131">
        <f>E91*10000/E62</f>
        <v>-0.029750952875436377</v>
      </c>
      <c r="F131">
        <f>F91*10000/F62</f>
        <v>0.007976990245878389</v>
      </c>
      <c r="G131">
        <f>AVERAGE(C131:E131)</f>
        <v>-0.025630549304133724</v>
      </c>
      <c r="H131">
        <f>STDEV(C131:E131)</f>
        <v>0.019753953386705388</v>
      </c>
      <c r="I131">
        <f>(B131*B4+C131*C4+D131*D4+E131*E4+F131*F4)/SUM(B4:F4)</f>
        <v>-0.018547841039085317</v>
      </c>
    </row>
    <row r="132" spans="1:9" ht="12.75">
      <c r="A132" t="s">
        <v>91</v>
      </c>
      <c r="B132">
        <f>B92*10000/B62</f>
        <v>-0.017769746952753084</v>
      </c>
      <c r="C132">
        <f>C92*10000/C62</f>
        <v>0.03837885168820351</v>
      </c>
      <c r="D132">
        <f>D92*10000/D62</f>
        <v>0.044079055798997374</v>
      </c>
      <c r="E132">
        <f>E92*10000/E62</f>
        <v>0.051495617078937406</v>
      </c>
      <c r="F132">
        <f>F92*10000/F62</f>
        <v>-0.023224074808100095</v>
      </c>
      <c r="G132">
        <f>AVERAGE(C132:E132)</f>
        <v>0.04465117485537943</v>
      </c>
      <c r="H132">
        <f>STDEV(C132:E132)</f>
        <v>0.00657707182109902</v>
      </c>
      <c r="I132">
        <f>(B132*B4+C132*C4+D132*D4+E132*E4+F132*F4)/SUM(B4:F4)</f>
        <v>0.0265715950443189</v>
      </c>
    </row>
    <row r="133" spans="1:9" ht="12.75">
      <c r="A133" t="s">
        <v>92</v>
      </c>
      <c r="B133">
        <f>B93*10000/B62</f>
        <v>0.1072480055464057</v>
      </c>
      <c r="C133">
        <f>C93*10000/C62</f>
        <v>0.09020825253260625</v>
      </c>
      <c r="D133">
        <f>D93*10000/D62</f>
        <v>0.087210791353741</v>
      </c>
      <c r="E133">
        <f>E93*10000/E62</f>
        <v>0.08192489168562904</v>
      </c>
      <c r="F133">
        <f>F93*10000/F62</f>
        <v>0.06001391225380385</v>
      </c>
      <c r="G133">
        <f>AVERAGE(C133:E133)</f>
        <v>0.08644797852399211</v>
      </c>
      <c r="H133">
        <f>STDEV(C133:E133)</f>
        <v>0.004194034965308259</v>
      </c>
      <c r="I133">
        <f>(B133*B4+C133*C4+D133*D4+E133*E4+F133*F4)/SUM(B4:F4)</f>
        <v>0.08593119584334463</v>
      </c>
    </row>
    <row r="134" spans="1:9" ht="12.75">
      <c r="A134" t="s">
        <v>93</v>
      </c>
      <c r="B134">
        <f>B94*10000/B62</f>
        <v>0.010956911613964523</v>
      </c>
      <c r="C134">
        <f>C94*10000/C62</f>
        <v>0.002164758286781317</v>
      </c>
      <c r="D134">
        <f>D94*10000/D62</f>
        <v>-0.0034002884228942916</v>
      </c>
      <c r="E134">
        <f>E94*10000/E62</f>
        <v>-0.003414032645845628</v>
      </c>
      <c r="F134">
        <f>F94*10000/F62</f>
        <v>-0.025105843597295115</v>
      </c>
      <c r="G134">
        <f>AVERAGE(C134:E134)</f>
        <v>-0.0015498542606528674</v>
      </c>
      <c r="H134">
        <f>STDEV(C134:E134)</f>
        <v>0.0032169561714581606</v>
      </c>
      <c r="I134">
        <f>(B134*B4+C134*C4+D134*D4+E134*E4+F134*F4)/SUM(B4:F4)</f>
        <v>-0.002882144731423699</v>
      </c>
    </row>
    <row r="135" spans="1:9" ht="12.75">
      <c r="A135" t="s">
        <v>94</v>
      </c>
      <c r="B135">
        <f>B95*10000/B62</f>
        <v>1.791182323454526E-05</v>
      </c>
      <c r="C135">
        <f>C95*10000/C62</f>
        <v>0.004002695483267909</v>
      </c>
      <c r="D135">
        <f>D95*10000/D62</f>
        <v>-0.0018003358009764643</v>
      </c>
      <c r="E135">
        <f>E95*10000/E62</f>
        <v>0.0005208185389893895</v>
      </c>
      <c r="F135">
        <f>F95*10000/F62</f>
        <v>0.007541985289242073</v>
      </c>
      <c r="G135">
        <f>AVERAGE(C135:E135)</f>
        <v>0.0009077260737602781</v>
      </c>
      <c r="H135">
        <f>STDEV(C135:E135)</f>
        <v>0.0029207988807561864</v>
      </c>
      <c r="I135">
        <f>(B135*B4+C135*C4+D135*D4+E135*E4+F135*F4)/SUM(B4:F4)</f>
        <v>0.0016639125989673128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2005-06-24T09:20:12Z</cp:lastPrinted>
  <dcterms:created xsi:type="dcterms:W3CDTF">2005-06-24T09:20:12Z</dcterms:created>
  <dcterms:modified xsi:type="dcterms:W3CDTF">2005-06-24T10:13:12Z</dcterms:modified>
  <cp:category/>
  <cp:version/>
  <cp:contentType/>
  <cp:contentStatus/>
</cp:coreProperties>
</file>