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37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<sst xmlns="http://schemas.openxmlformats.org/spreadsheetml/2006/main" count="206" uniqueCount="99">
  <si>
    <t xml:space="preserve"> Wed 06/07/2005       14:17:21</t>
  </si>
  <si>
    <t>LISSNER</t>
  </si>
  <si>
    <t>HCMQAP599</t>
  </si>
  <si>
    <t>Aperture2</t>
  </si>
  <si>
    <t>Taupe_quadrupole#4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</si>
  <si>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</si>
  <si>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</si>
  <si>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</si>
  <si>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</si>
  <si>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</si>
  <si>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</si>
  <si>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</si>
  <si>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</si>
  <si>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</si>
  <si>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</si>
  <si>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</si>
  <si>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</si>
  <si>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</si>
  <si>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</si>
  <si>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b6*!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</si>
  <si>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</si>
  <si>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</si>
  <si>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</si>
  <si>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</si>
  <si>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</si>
  <si>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</si>
  <si>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</si>
  <si>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</si>
  <si>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</si>
  <si>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</si>
  <si>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</si>
  <si>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</si>
  <si>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</si>
  <si>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</si>
  <si>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</si>
  <si>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</si>
  <si>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</si>
  <si>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</si>
  <si>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</si>
  <si>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</si>
  <si>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</si>
  <si>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</si>
  <si>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</si>
  <si>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</si>
  <si>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</si>
  <si>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</si>
  <si>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</si>
  <si>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</si>
  <si>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</si>
  <si>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55.358425*</t>
  </si>
  <si>
    <t>Number of measurement</t>
  </si>
  <si>
    <t>Mean real current (A)</t>
  </si>
  <si>
    <t xml:space="preserve">* = Integral error  ! = Central error           Conclusion : CONTACT CEA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</si>
  <si>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</si>
  <si>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</si>
  <si>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</si>
  <si>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</si>
  <si>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</si>
  <si>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CONTACT CEA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</si>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</sst>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172" fontId="1" fillId="0" borderId="14" xfId="0" applyNumberFormat="1" applyFont="1" applyBorder="1" applyAlignment="1">
      <alignment horizontal="left"/>
    </xf>
    <xf numFmtId="1" fontId="1" fillId="0" borderId="14" xfId="0" applyNumberFormat="1" applyFont="1" applyBorder="1" applyAlignment="1">
      <alignment horizontal="left"/>
    </xf>
    <xf numFmtId="172" fontId="2" fillId="0" borderId="14" xfId="0" applyNumberFormat="1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72" fontId="1" fillId="0" borderId="5" xfId="0" applyNumberFormat="1" applyFont="1" applyBorder="1" applyAlignment="1">
      <alignment horizontal="left"/>
    </xf>
    <xf numFmtId="1" fontId="1" fillId="0" borderId="5" xfId="0" applyNumberFormat="1" applyFont="1" applyBorder="1" applyAlignment="1">
      <alignment horizontal="left"/>
    </xf>
    <xf numFmtId="172" fontId="2" fillId="0" borderId="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172" fontId="1" fillId="0" borderId="18" xfId="0" applyNumberFormat="1" applyFont="1" applyBorder="1" applyAlignment="1">
      <alignment horizontal="left"/>
    </xf>
    <xf numFmtId="1" fontId="1" fillId="0" borderId="18" xfId="0" applyNumberFormat="1" applyFont="1" applyBorder="1" applyAlignment="1">
      <alignment horizontal="left"/>
    </xf>
    <xf numFmtId="172" fontId="2" fillId="0" borderId="18" xfId="0" applyNumberFormat="1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" fontId="1" fillId="0" borderId="23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172" fontId="1" fillId="0" borderId="25" xfId="0" applyNumberFormat="1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3" fillId="0" borderId="18" xfId="0" applyNumberFormat="1" applyFont="1" applyBorder="1" applyAlignment="1">
      <alignment horizontal="left"/>
    </xf>
    <xf numFmtId="172" fontId="2" fillId="2" borderId="5" xfId="0" applyNumberFormat="1" applyFont="1" applyFill="1" applyBorder="1" applyAlignment="1">
      <alignment horizontal="left"/>
    </xf>
    <xf numFmtId="172" fontId="2" fillId="2" borderId="6" xfId="0" applyNumberFormat="1" applyFont="1" applyFill="1" applyBorder="1" applyAlignment="1">
      <alignment horizontal="left"/>
    </xf>
    <xf numFmtId="172" fontId="2" fillId="2" borderId="14" xfId="0" applyNumberFormat="1" applyFont="1" applyFill="1" applyBorder="1" applyAlignment="1">
      <alignment horizontal="left"/>
    </xf>
    <xf numFmtId="173" fontId="3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b6*!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59503765"/>
        <c:axId val="65771838"/>
      </c:lineChart>
      <c:catAx>
        <c:axId val="5950376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5771838"/>
        <c:crosses val="autoZero"/>
        <c:auto val="1"/>
        <c:lblOffset val="100"/>
        <c:noMultiLvlLbl val="0"/>
      </c:catAx>
      <c:valAx>
        <c:axId val="657718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9503765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8" t="s">
        <v>5</v>
      </c>
      <c r="B3" s="8" t="s">
        <v>6</v>
      </c>
      <c r="C3" s="9" t="s">
        <v>7</v>
      </c>
      <c r="D3" s="9" t="s">
        <v>8</v>
      </c>
      <c r="E3" s="9" t="s">
        <v>9</v>
      </c>
      <c r="F3" s="22" t="s">
        <v>10</v>
      </c>
      <c r="G3" s="32" t="s">
        <v>11</v>
      </c>
    </row>
    <row r="4" spans="1:7" ht="12">
      <c r="A4" s="19" t="s">
        <v>12</v>
      </c>
      <c r="B4" s="10">
        <v>-0.002264</v>
      </c>
      <c r="C4" s="11">
        <v>-0.003781</v>
      </c>
      <c r="D4" s="11">
        <v>-0.003779</v>
      </c>
      <c r="E4" s="11">
        <v>-0.003781</v>
      </c>
      <c r="F4" s="23">
        <v>-0.002091</v>
      </c>
      <c r="G4" s="33">
        <v>-0.011769</v>
      </c>
    </row>
    <row r="5" spans="1:7" ht="12.75" thickBot="1">
      <c r="A5" s="43" t="s">
        <v>13</v>
      </c>
      <c r="B5" s="44">
        <v>5.366585</v>
      </c>
      <c r="C5" s="45">
        <v>2.93829</v>
      </c>
      <c r="D5" s="45">
        <v>-0.262898</v>
      </c>
      <c r="E5" s="45">
        <v>-2.223039</v>
      </c>
      <c r="F5" s="46">
        <v>-6.58657</v>
      </c>
      <c r="G5" s="47">
        <v>6.654069</v>
      </c>
    </row>
    <row r="6" spans="1:7" ht="12.75" thickTop="1">
      <c r="A6" s="6" t="s">
        <v>14</v>
      </c>
      <c r="B6" s="38">
        <v>-38.59073</v>
      </c>
      <c r="C6" s="39">
        <v>24.60531</v>
      </c>
      <c r="D6" s="39">
        <v>41.18793</v>
      </c>
      <c r="E6" s="39">
        <v>37.44739</v>
      </c>
      <c r="F6" s="40">
        <v>-144.9042</v>
      </c>
      <c r="G6" s="41">
        <v>-0.001528206</v>
      </c>
    </row>
    <row r="7" spans="1:7" ht="12">
      <c r="A7" s="19" t="s">
        <v>15</v>
      </c>
      <c r="B7" s="29">
        <v>10000</v>
      </c>
      <c r="C7" s="13">
        <v>10000</v>
      </c>
      <c r="D7" s="13">
        <v>10000</v>
      </c>
      <c r="E7" s="13">
        <v>10000</v>
      </c>
      <c r="F7" s="25">
        <v>10000</v>
      </c>
      <c r="G7" s="35">
        <v>10000</v>
      </c>
    </row>
    <row r="8" spans="1:7" ht="12">
      <c r="A8" s="19" t="s">
        <v>16</v>
      </c>
      <c r="B8" s="28">
        <v>2.476631</v>
      </c>
      <c r="C8" s="12">
        <v>2.595302</v>
      </c>
      <c r="D8" s="12">
        <v>-0.5414244</v>
      </c>
      <c r="E8" s="12">
        <v>-0.2692378</v>
      </c>
      <c r="F8" s="24">
        <v>-3.698397</v>
      </c>
      <c r="G8" s="34">
        <v>0.2945188</v>
      </c>
    </row>
    <row r="9" spans="1:7" ht="12">
      <c r="A9" s="19" t="s">
        <v>17</v>
      </c>
      <c r="B9" s="28">
        <v>0.6062914</v>
      </c>
      <c r="C9" s="12">
        <v>-0.4964249</v>
      </c>
      <c r="D9" s="12">
        <v>-0.1293954</v>
      </c>
      <c r="E9" s="12">
        <v>-0.4309572</v>
      </c>
      <c r="F9" s="24">
        <v>-1.597291</v>
      </c>
      <c r="G9" s="34">
        <v>-0.3798291</v>
      </c>
    </row>
    <row r="10" spans="1:7" ht="12">
      <c r="A10" s="19" t="s">
        <v>18</v>
      </c>
      <c r="B10" s="28">
        <v>0.3074291</v>
      </c>
      <c r="C10" s="12">
        <v>-1.062679</v>
      </c>
      <c r="D10" s="12">
        <v>0.6342563</v>
      </c>
      <c r="E10" s="12">
        <v>0.653125</v>
      </c>
      <c r="F10" s="24">
        <v>-0.6413191</v>
      </c>
      <c r="G10" s="34">
        <v>0.01299327</v>
      </c>
    </row>
    <row r="11" spans="1:7" ht="12">
      <c r="A11" s="20" t="s">
        <v>19</v>
      </c>
      <c r="B11" s="49">
        <v>0.6503213</v>
      </c>
      <c r="C11" s="50">
        <v>-2.766763</v>
      </c>
      <c r="D11" s="50">
        <v>-2.072566</v>
      </c>
      <c r="E11" s="50">
        <v>-2.929676</v>
      </c>
      <c r="F11" s="51">
        <v>11.2614</v>
      </c>
      <c r="G11" s="48">
        <v>-0.2774702</v>
      </c>
    </row>
    <row r="12" spans="1:7" ht="12">
      <c r="A12" s="19" t="s">
        <v>20</v>
      </c>
      <c r="B12" s="28">
        <v>-0.06918697</v>
      </c>
      <c r="C12" s="12">
        <v>-0.1979368</v>
      </c>
      <c r="D12" s="12">
        <v>-0.1688642</v>
      </c>
      <c r="E12" s="12">
        <v>-0.5082052</v>
      </c>
      <c r="F12" s="24">
        <v>0.02083415</v>
      </c>
      <c r="G12" s="34">
        <v>-0.2179793</v>
      </c>
    </row>
    <row r="13" spans="1:7" ht="12">
      <c r="A13" s="19" t="s">
        <v>21</v>
      </c>
      <c r="B13" s="28">
        <v>-0.06989402</v>
      </c>
      <c r="C13" s="12">
        <v>-0.1731959</v>
      </c>
      <c r="D13" s="12">
        <v>-0.08179148</v>
      </c>
      <c r="E13" s="12">
        <v>-0.04926676</v>
      </c>
      <c r="F13" s="24">
        <v>-0.04797166</v>
      </c>
      <c r="G13" s="34">
        <v>-0.0897366</v>
      </c>
    </row>
    <row r="14" spans="1:7" ht="12">
      <c r="A14" s="19" t="s">
        <v>22</v>
      </c>
      <c r="B14" s="28">
        <v>-0.004073298</v>
      </c>
      <c r="C14" s="12">
        <v>0.006527952</v>
      </c>
      <c r="D14" s="12">
        <v>0.06309505</v>
      </c>
      <c r="E14" s="12">
        <v>0.02718293</v>
      </c>
      <c r="F14" s="24">
        <v>0.118162</v>
      </c>
      <c r="G14" s="34">
        <v>0.03846546</v>
      </c>
    </row>
    <row r="15" spans="1:7" ht="12">
      <c r="A15" s="20" t="s">
        <v>23</v>
      </c>
      <c r="B15" s="30">
        <v>0.1236823</v>
      </c>
      <c r="C15" s="14">
        <v>0.4383766</v>
      </c>
      <c r="D15" s="14">
        <v>0.4804253</v>
      </c>
      <c r="E15" s="14">
        <v>0.4565432</v>
      </c>
      <c r="F15" s="26">
        <v>0.02895016</v>
      </c>
      <c r="G15" s="36">
        <v>0.3529546</v>
      </c>
    </row>
    <row r="16" spans="1:7" ht="12">
      <c r="A16" s="19" t="s">
        <v>24</v>
      </c>
      <c r="B16" s="28">
        <v>0.01543028</v>
      </c>
      <c r="C16" s="12">
        <v>-0.01150387</v>
      </c>
      <c r="D16" s="12">
        <v>-0.02107686</v>
      </c>
      <c r="E16" s="12">
        <v>0.05804889</v>
      </c>
      <c r="F16" s="24">
        <v>-0.009833745</v>
      </c>
      <c r="G16" s="34">
        <v>0.007054251</v>
      </c>
    </row>
    <row r="17" spans="1:7" ht="12">
      <c r="A17" s="19" t="s">
        <v>25</v>
      </c>
      <c r="B17" s="28">
        <v>-0.03266961</v>
      </c>
      <c r="C17" s="12">
        <v>-0.03264084</v>
      </c>
      <c r="D17" s="12">
        <v>-0.02774018</v>
      </c>
      <c r="E17" s="12">
        <v>-0.02418136</v>
      </c>
      <c r="F17" s="24">
        <v>-0.01183842</v>
      </c>
      <c r="G17" s="34">
        <v>-0.02665256</v>
      </c>
    </row>
    <row r="18" spans="1:7" ht="12">
      <c r="A18" s="19" t="s">
        <v>26</v>
      </c>
      <c r="B18" s="28">
        <v>0.02930758</v>
      </c>
      <c r="C18" s="12">
        <v>0.02238897</v>
      </c>
      <c r="D18" s="12">
        <v>0.01975998</v>
      </c>
      <c r="E18" s="12">
        <v>0.007504439</v>
      </c>
      <c r="F18" s="24">
        <v>0.05532332</v>
      </c>
      <c r="G18" s="34">
        <v>0.02356157</v>
      </c>
    </row>
    <row r="19" spans="1:7" ht="12">
      <c r="A19" s="20" t="s">
        <v>27</v>
      </c>
      <c r="B19" s="30">
        <v>-0.2587669</v>
      </c>
      <c r="C19" s="14">
        <v>-0.2465105</v>
      </c>
      <c r="D19" s="14">
        <v>-0.2695352</v>
      </c>
      <c r="E19" s="14">
        <v>-0.2614965</v>
      </c>
      <c r="F19" s="26">
        <v>-0.1829349</v>
      </c>
      <c r="G19" s="36">
        <v>-0.2489645</v>
      </c>
    </row>
    <row r="20" spans="1:7" ht="12.75" thickBot="1">
      <c r="A20" s="43" t="s">
        <v>28</v>
      </c>
      <c r="B20" s="44">
        <v>0.005653207</v>
      </c>
      <c r="C20" s="45">
        <v>0.01054237</v>
      </c>
      <c r="D20" s="45">
        <v>0.00399914</v>
      </c>
      <c r="E20" s="45">
        <v>0.004041184</v>
      </c>
      <c r="F20" s="46">
        <v>-0.001420381</v>
      </c>
      <c r="G20" s="47">
        <v>0.005102277</v>
      </c>
    </row>
    <row r="21" spans="1:7" ht="12.75" thickTop="1">
      <c r="A21" s="6" t="s">
        <v>29</v>
      </c>
      <c r="B21" s="38">
        <v>-52.56826</v>
      </c>
      <c r="C21" s="39">
        <v>54.75584</v>
      </c>
      <c r="D21" s="39">
        <v>12.02284</v>
      </c>
      <c r="E21" s="39">
        <v>-19.83176</v>
      </c>
      <c r="F21" s="40">
        <v>-27.93595</v>
      </c>
      <c r="G21" s="42">
        <v>0.004353941</v>
      </c>
    </row>
    <row r="22" spans="1:7" ht="12">
      <c r="A22" s="19" t="s">
        <v>30</v>
      </c>
      <c r="B22" s="28">
        <v>107.3358</v>
      </c>
      <c r="C22" s="12">
        <v>58.76647</v>
      </c>
      <c r="D22" s="12">
        <v>-5.257968</v>
      </c>
      <c r="E22" s="12">
        <v>-44.46108</v>
      </c>
      <c r="F22" s="24">
        <v>-131.739</v>
      </c>
      <c r="G22" s="35">
        <v>0</v>
      </c>
    </row>
    <row r="23" spans="1:7" ht="12">
      <c r="A23" s="19" t="s">
        <v>31</v>
      </c>
      <c r="B23" s="28">
        <v>5.116902</v>
      </c>
      <c r="C23" s="12">
        <v>1.44194</v>
      </c>
      <c r="D23" s="12">
        <v>-2.34741</v>
      </c>
      <c r="E23" s="12">
        <v>-0.2968985</v>
      </c>
      <c r="F23" s="24">
        <v>5.231933</v>
      </c>
      <c r="G23" s="34">
        <v>1.145486</v>
      </c>
    </row>
    <row r="24" spans="1:7" ht="12">
      <c r="A24" s="19" t="s">
        <v>32</v>
      </c>
      <c r="B24" s="28">
        <v>-0.2166041</v>
      </c>
      <c r="C24" s="12">
        <v>4.871169</v>
      </c>
      <c r="D24" s="12">
        <v>2.842602</v>
      </c>
      <c r="E24" s="12">
        <v>1.46352</v>
      </c>
      <c r="F24" s="24">
        <v>0.5308795</v>
      </c>
      <c r="G24" s="34">
        <v>2.249892</v>
      </c>
    </row>
    <row r="25" spans="1:7" ht="12">
      <c r="A25" s="19" t="s">
        <v>33</v>
      </c>
      <c r="B25" s="28">
        <v>0.9445973</v>
      </c>
      <c r="C25" s="12">
        <v>0.9549966</v>
      </c>
      <c r="D25" s="12">
        <v>-0.7139131</v>
      </c>
      <c r="E25" s="12">
        <v>0.4235716</v>
      </c>
      <c r="F25" s="24">
        <v>-1.337127</v>
      </c>
      <c r="G25" s="34">
        <v>0.1183162</v>
      </c>
    </row>
    <row r="26" spans="1:7" ht="12">
      <c r="A26" s="20" t="s">
        <v>34</v>
      </c>
      <c r="B26" s="30">
        <v>-0.07300303</v>
      </c>
      <c r="C26" s="14">
        <v>-0.9211887</v>
      </c>
      <c r="D26" s="14">
        <v>-0.4215591</v>
      </c>
      <c r="E26" s="14">
        <v>-0.5934551</v>
      </c>
      <c r="F26" s="26">
        <v>0.6652463</v>
      </c>
      <c r="G26" s="36">
        <v>-0.3882798</v>
      </c>
    </row>
    <row r="27" spans="1:7" ht="12">
      <c r="A27" s="19" t="s">
        <v>35</v>
      </c>
      <c r="B27" s="28">
        <v>-0.1468451</v>
      </c>
      <c r="C27" s="12">
        <v>-0.3965125</v>
      </c>
      <c r="D27" s="12">
        <v>0.03375705</v>
      </c>
      <c r="E27" s="12">
        <v>-0.3214355</v>
      </c>
      <c r="F27" s="24">
        <v>0.3122057</v>
      </c>
      <c r="G27" s="34">
        <v>-0.1444064</v>
      </c>
    </row>
    <row r="28" spans="1:7" ht="12">
      <c r="A28" s="19" t="s">
        <v>36</v>
      </c>
      <c r="B28" s="28">
        <v>-0.009482399</v>
      </c>
      <c r="C28" s="12">
        <v>0.3766965</v>
      </c>
      <c r="D28" s="12">
        <v>0.4938461</v>
      </c>
      <c r="E28" s="12">
        <v>0.538833</v>
      </c>
      <c r="F28" s="24">
        <v>0.2578143</v>
      </c>
      <c r="G28" s="34">
        <v>0.3724363</v>
      </c>
    </row>
    <row r="29" spans="1:7" ht="12">
      <c r="A29" s="19" t="s">
        <v>37</v>
      </c>
      <c r="B29" s="28">
        <v>-0.1039943</v>
      </c>
      <c r="C29" s="12">
        <v>0.0007248868</v>
      </c>
      <c r="D29" s="12">
        <v>0.00993958</v>
      </c>
      <c r="E29" s="12">
        <v>0.07876345</v>
      </c>
      <c r="F29" s="24">
        <v>0.01035984</v>
      </c>
      <c r="G29" s="34">
        <v>0.007922244</v>
      </c>
    </row>
    <row r="30" spans="1:7" ht="12">
      <c r="A30" s="20" t="s">
        <v>38</v>
      </c>
      <c r="B30" s="30">
        <v>-0.02115739</v>
      </c>
      <c r="C30" s="14">
        <v>-0.053985</v>
      </c>
      <c r="D30" s="14">
        <v>-0.03687096</v>
      </c>
      <c r="E30" s="14">
        <v>-0.05574515</v>
      </c>
      <c r="F30" s="26">
        <v>0.2735744</v>
      </c>
      <c r="G30" s="36">
        <v>-0.001941891</v>
      </c>
    </row>
    <row r="31" spans="1:7" ht="12">
      <c r="A31" s="19" t="s">
        <v>39</v>
      </c>
      <c r="B31" s="28">
        <v>0.05149455</v>
      </c>
      <c r="C31" s="12">
        <v>-0.04390414</v>
      </c>
      <c r="D31" s="12">
        <v>0.01361151</v>
      </c>
      <c r="E31" s="12">
        <v>-0.005430079</v>
      </c>
      <c r="F31" s="24">
        <v>0.03364809</v>
      </c>
      <c r="G31" s="34">
        <v>0.003301671</v>
      </c>
    </row>
    <row r="32" spans="1:7" ht="12">
      <c r="A32" s="19" t="s">
        <v>40</v>
      </c>
      <c r="B32" s="28">
        <v>0.006512812</v>
      </c>
      <c r="C32" s="12">
        <v>0.03882787</v>
      </c>
      <c r="D32" s="12">
        <v>0.07012527</v>
      </c>
      <c r="E32" s="12">
        <v>0.08581056</v>
      </c>
      <c r="F32" s="24">
        <v>0.04040892</v>
      </c>
      <c r="G32" s="34">
        <v>0.05323398</v>
      </c>
    </row>
    <row r="33" spans="1:7" ht="12">
      <c r="A33" s="19" t="s">
        <v>41</v>
      </c>
      <c r="B33" s="28">
        <v>0.1263853</v>
      </c>
      <c r="C33" s="12">
        <v>0.05401952</v>
      </c>
      <c r="D33" s="12">
        <v>0.1057192</v>
      </c>
      <c r="E33" s="12">
        <v>0.1053768</v>
      </c>
      <c r="F33" s="24">
        <v>0.07593446</v>
      </c>
      <c r="G33" s="34">
        <v>0.09219448</v>
      </c>
    </row>
    <row r="34" spans="1:7" ht="12">
      <c r="A34" s="20" t="s">
        <v>42</v>
      </c>
      <c r="B34" s="30">
        <v>-0.0246955</v>
      </c>
      <c r="C34" s="14">
        <v>-0.02032484</v>
      </c>
      <c r="D34" s="14">
        <v>-0.001491128</v>
      </c>
      <c r="E34" s="14">
        <v>0.009659234</v>
      </c>
      <c r="F34" s="26">
        <v>-0.01058975</v>
      </c>
      <c r="G34" s="36">
        <v>-0.007880837</v>
      </c>
    </row>
    <row r="35" spans="1:7" ht="12.75" thickBot="1">
      <c r="A35" s="21" t="s">
        <v>43</v>
      </c>
      <c r="B35" s="31">
        <v>-0.001780301</v>
      </c>
      <c r="C35" s="15">
        <v>0.00725567</v>
      </c>
      <c r="D35" s="15">
        <v>-0.002735501</v>
      </c>
      <c r="E35" s="15">
        <v>0.00233718</v>
      </c>
      <c r="F35" s="27">
        <v>0.005312209</v>
      </c>
      <c r="G35" s="37">
        <v>0.002102586</v>
      </c>
    </row>
    <row r="36" spans="1:7" ht="12">
      <c r="A36" s="4" t="s">
        <v>44</v>
      </c>
      <c r="B36" s="3">
        <v>22.77222</v>
      </c>
      <c r="C36" s="3">
        <v>22.77222</v>
      </c>
      <c r="D36" s="3">
        <v>22.78748</v>
      </c>
      <c r="E36" s="3">
        <v>22.78748</v>
      </c>
      <c r="F36" s="3">
        <v>22.79968</v>
      </c>
      <c r="G36" s="3"/>
    </row>
    <row r="37" spans="1:6" ht="12">
      <c r="A37" s="4" t="s">
        <v>45</v>
      </c>
      <c r="B37" s="2">
        <v>0.3580729</v>
      </c>
      <c r="C37" s="2">
        <v>0.2833049</v>
      </c>
      <c r="D37" s="2">
        <v>0.2339681</v>
      </c>
      <c r="E37" s="2">
        <v>0.2075195</v>
      </c>
      <c r="F37" s="2">
        <v>0.1887004</v>
      </c>
    </row>
    <row r="38" spans="1:7" ht="12">
      <c r="A38" s="4" t="s">
        <v>54</v>
      </c>
      <c r="B38" s="2">
        <v>6.655578E-05</v>
      </c>
      <c r="C38" s="2">
        <v>-4.237459E-05</v>
      </c>
      <c r="D38" s="2">
        <v>-7.000871E-05</v>
      </c>
      <c r="E38" s="2">
        <v>-6.380921E-05</v>
      </c>
      <c r="F38" s="2">
        <v>0.0002456688</v>
      </c>
      <c r="G38" s="2">
        <v>0.0001775542</v>
      </c>
    </row>
    <row r="39" spans="1:7" ht="12.75" thickBot="1">
      <c r="A39" s="4" t="s">
        <v>55</v>
      </c>
      <c r="B39" s="2">
        <v>8.865166E-05</v>
      </c>
      <c r="C39" s="2">
        <v>-9.283591E-05</v>
      </c>
      <c r="D39" s="2">
        <v>-2.047563E-05</v>
      </c>
      <c r="E39" s="2">
        <v>3.343029E-05</v>
      </c>
      <c r="F39" s="2">
        <v>5.072753E-05</v>
      </c>
      <c r="G39" s="2">
        <v>0.0007252063</v>
      </c>
    </row>
    <row r="40" spans="2:7" ht="12.75" thickBot="1">
      <c r="B40" s="7" t="s">
        <v>46</v>
      </c>
      <c r="C40" s="17">
        <v>-0.00378</v>
      </c>
      <c r="D40" s="16" t="s">
        <v>47</v>
      </c>
      <c r="E40" s="17">
        <v>3.113549</v>
      </c>
      <c r="F40" s="16" t="s">
        <v>48</v>
      </c>
      <c r="G40" s="52" t="s">
        <v>49</v>
      </c>
    </row>
    <row r="41" spans="1:6" ht="12">
      <c r="A41" s="5" t="s">
        <v>52</v>
      </c>
      <c r="F41" s="1" t="s">
        <v>53</v>
      </c>
    </row>
    <row r="42" spans="1:6" ht="12">
      <c r="A42" s="4" t="s">
        <v>50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51</v>
      </c>
      <c r="B43" s="1">
        <v>12.507</v>
      </c>
      <c r="C43" s="1">
        <v>12.507</v>
      </c>
      <c r="D43" s="1">
        <v>12.507</v>
      </c>
      <c r="E43" s="1">
        <v>12.507</v>
      </c>
      <c r="F43" s="1">
        <v>12.507</v>
      </c>
      <c r="G43" s="1">
        <v>12.507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2" width="12.57421875" style="0" bestFit="1" customWidth="1"/>
    <col min="3" max="3" width="13.140625" style="0" bestFit="1" customWidth="1"/>
    <col min="4" max="4" width="13.7109375" style="0" bestFit="1" customWidth="1"/>
    <col min="5" max="5" width="18.281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0.002264</v>
      </c>
      <c r="C4">
        <v>0.003781</v>
      </c>
      <c r="D4">
        <v>0.003779</v>
      </c>
      <c r="E4">
        <v>0.003781</v>
      </c>
      <c r="F4">
        <v>0.002091</v>
      </c>
      <c r="G4">
        <v>0.011769</v>
      </c>
    </row>
    <row r="5" spans="1:7" ht="12.75">
      <c r="A5" t="s">
        <v>13</v>
      </c>
      <c r="B5">
        <v>5.366585</v>
      </c>
      <c r="C5">
        <v>2.93829</v>
      </c>
      <c r="D5">
        <v>-0.262898</v>
      </c>
      <c r="E5">
        <v>-2.223039</v>
      </c>
      <c r="F5">
        <v>-6.58657</v>
      </c>
      <c r="G5">
        <v>6.654069</v>
      </c>
    </row>
    <row r="6" spans="1:7" ht="12.75">
      <c r="A6" t="s">
        <v>14</v>
      </c>
      <c r="B6" s="53">
        <v>-38.59073</v>
      </c>
      <c r="C6" s="53">
        <v>24.60531</v>
      </c>
      <c r="D6" s="53">
        <v>41.18793</v>
      </c>
      <c r="E6" s="53">
        <v>37.44739</v>
      </c>
      <c r="F6" s="53">
        <v>-144.9042</v>
      </c>
      <c r="G6" s="53">
        <v>-0.001528206</v>
      </c>
    </row>
    <row r="7" spans="1:7" ht="12.75">
      <c r="A7" t="s">
        <v>15</v>
      </c>
      <c r="B7" s="53">
        <v>10000</v>
      </c>
      <c r="C7" s="53">
        <v>10000</v>
      </c>
      <c r="D7" s="53">
        <v>10000</v>
      </c>
      <c r="E7" s="53">
        <v>10000</v>
      </c>
      <c r="F7" s="53">
        <v>10000</v>
      </c>
      <c r="G7" s="53">
        <v>10000</v>
      </c>
    </row>
    <row r="8" spans="1:7" ht="12.75">
      <c r="A8" t="s">
        <v>16</v>
      </c>
      <c r="B8" s="53">
        <v>2.476631</v>
      </c>
      <c r="C8" s="53">
        <v>2.595302</v>
      </c>
      <c r="D8" s="53">
        <v>-0.5414244</v>
      </c>
      <c r="E8" s="53">
        <v>-0.2692378</v>
      </c>
      <c r="F8" s="53">
        <v>-3.698397</v>
      </c>
      <c r="G8" s="53">
        <v>0.2945188</v>
      </c>
    </row>
    <row r="9" spans="1:7" ht="12.75">
      <c r="A9" t="s">
        <v>17</v>
      </c>
      <c r="B9" s="53">
        <v>0.6062914</v>
      </c>
      <c r="C9" s="53">
        <v>-0.4964249</v>
      </c>
      <c r="D9" s="53">
        <v>-0.1293954</v>
      </c>
      <c r="E9" s="53">
        <v>-0.4309572</v>
      </c>
      <c r="F9" s="53">
        <v>-1.597291</v>
      </c>
      <c r="G9" s="53">
        <v>-0.3798291</v>
      </c>
    </row>
    <row r="10" spans="1:7" ht="12.75">
      <c r="A10" t="s">
        <v>18</v>
      </c>
      <c r="B10" s="53">
        <v>0.3074291</v>
      </c>
      <c r="C10" s="53">
        <v>-1.062679</v>
      </c>
      <c r="D10" s="53">
        <v>0.6342563</v>
      </c>
      <c r="E10" s="53">
        <v>0.653125</v>
      </c>
      <c r="F10" s="53">
        <v>-0.6413191</v>
      </c>
      <c r="G10" s="53">
        <v>0.01299327</v>
      </c>
    </row>
    <row r="11" spans="1:7" ht="12.75">
      <c r="A11" t="s">
        <v>19</v>
      </c>
      <c r="B11" s="53">
        <v>0.6503213</v>
      </c>
      <c r="C11" s="53">
        <v>-2.766763</v>
      </c>
      <c r="D11" s="53">
        <v>-2.072566</v>
      </c>
      <c r="E11" s="53">
        <v>-2.929676</v>
      </c>
      <c r="F11" s="53">
        <v>11.2614</v>
      </c>
      <c r="G11" s="53">
        <v>-0.2774702</v>
      </c>
    </row>
    <row r="12" spans="1:7" ht="12.75">
      <c r="A12" t="s">
        <v>20</v>
      </c>
      <c r="B12" s="53">
        <v>-0.06918697</v>
      </c>
      <c r="C12" s="53">
        <v>-0.1979368</v>
      </c>
      <c r="D12" s="53">
        <v>-0.1688642</v>
      </c>
      <c r="E12" s="53">
        <v>-0.5082052</v>
      </c>
      <c r="F12" s="53">
        <v>0.02083415</v>
      </c>
      <c r="G12" s="53">
        <v>-0.2179793</v>
      </c>
    </row>
    <row r="13" spans="1:7" ht="12.75">
      <c r="A13" t="s">
        <v>21</v>
      </c>
      <c r="B13" s="53">
        <v>-0.06989402</v>
      </c>
      <c r="C13" s="53">
        <v>-0.1731959</v>
      </c>
      <c r="D13" s="53">
        <v>-0.08179148</v>
      </c>
      <c r="E13" s="53">
        <v>-0.04926676</v>
      </c>
      <c r="F13" s="53">
        <v>-0.04797166</v>
      </c>
      <c r="G13" s="53">
        <v>-0.0897366</v>
      </c>
    </row>
    <row r="14" spans="1:7" ht="12.75">
      <c r="A14" t="s">
        <v>22</v>
      </c>
      <c r="B14" s="53">
        <v>-0.004073298</v>
      </c>
      <c r="C14" s="53">
        <v>0.006527952</v>
      </c>
      <c r="D14" s="53">
        <v>0.06309505</v>
      </c>
      <c r="E14" s="53">
        <v>0.02718293</v>
      </c>
      <c r="F14" s="53">
        <v>0.118162</v>
      </c>
      <c r="G14" s="53">
        <v>0.03846546</v>
      </c>
    </row>
    <row r="15" spans="1:7" ht="12.75">
      <c r="A15" t="s">
        <v>23</v>
      </c>
      <c r="B15" s="53">
        <v>0.1236823</v>
      </c>
      <c r="C15" s="53">
        <v>0.4383766</v>
      </c>
      <c r="D15" s="53">
        <v>0.4804253</v>
      </c>
      <c r="E15" s="53">
        <v>0.4565432</v>
      </c>
      <c r="F15" s="53">
        <v>0.02895016</v>
      </c>
      <c r="G15" s="53">
        <v>0.3529546</v>
      </c>
    </row>
    <row r="16" spans="1:7" ht="12.75">
      <c r="A16" t="s">
        <v>24</v>
      </c>
      <c r="B16" s="53">
        <v>0.01543028</v>
      </c>
      <c r="C16" s="53">
        <v>-0.01150387</v>
      </c>
      <c r="D16" s="53">
        <v>-0.02107686</v>
      </c>
      <c r="E16" s="53">
        <v>0.05804889</v>
      </c>
      <c r="F16" s="53">
        <v>-0.009833745</v>
      </c>
      <c r="G16" s="53">
        <v>0.007054251</v>
      </c>
    </row>
    <row r="17" spans="1:7" ht="12.75">
      <c r="A17" t="s">
        <v>25</v>
      </c>
      <c r="B17" s="53">
        <v>-0.03266961</v>
      </c>
      <c r="C17" s="53">
        <v>-0.03264084</v>
      </c>
      <c r="D17" s="53">
        <v>-0.02774018</v>
      </c>
      <c r="E17" s="53">
        <v>-0.02418136</v>
      </c>
      <c r="F17" s="53">
        <v>-0.01183842</v>
      </c>
      <c r="G17" s="53">
        <v>-0.02665256</v>
      </c>
    </row>
    <row r="18" spans="1:7" ht="12.75">
      <c r="A18" t="s">
        <v>26</v>
      </c>
      <c r="B18" s="53">
        <v>0.02930758</v>
      </c>
      <c r="C18" s="53">
        <v>0.02238897</v>
      </c>
      <c r="D18" s="53">
        <v>0.01975998</v>
      </c>
      <c r="E18" s="53">
        <v>0.007504439</v>
      </c>
      <c r="F18" s="53">
        <v>0.05532332</v>
      </c>
      <c r="G18" s="53">
        <v>0.02356157</v>
      </c>
    </row>
    <row r="19" spans="1:7" ht="12.75">
      <c r="A19" t="s">
        <v>27</v>
      </c>
      <c r="B19" s="53">
        <v>-0.2587669</v>
      </c>
      <c r="C19" s="53">
        <v>-0.2465105</v>
      </c>
      <c r="D19" s="53">
        <v>-0.2695352</v>
      </c>
      <c r="E19" s="53">
        <v>-0.2614965</v>
      </c>
      <c r="F19" s="53">
        <v>-0.1829349</v>
      </c>
      <c r="G19" s="53">
        <v>-0.2489645</v>
      </c>
    </row>
    <row r="20" spans="1:7" ht="12.75">
      <c r="A20" t="s">
        <v>28</v>
      </c>
      <c r="B20" s="53">
        <v>0.005653207</v>
      </c>
      <c r="C20" s="53">
        <v>0.01054237</v>
      </c>
      <c r="D20" s="53">
        <v>0.00399914</v>
      </c>
      <c r="E20" s="53">
        <v>0.004041184</v>
      </c>
      <c r="F20" s="53">
        <v>-0.001420381</v>
      </c>
      <c r="G20" s="53">
        <v>0.005102277</v>
      </c>
    </row>
    <row r="21" spans="1:7" ht="12.75">
      <c r="A21" t="s">
        <v>29</v>
      </c>
      <c r="B21" s="53">
        <v>-52.56826</v>
      </c>
      <c r="C21" s="53">
        <v>54.75584</v>
      </c>
      <c r="D21" s="53">
        <v>12.02284</v>
      </c>
      <c r="E21" s="53">
        <v>-19.83176</v>
      </c>
      <c r="F21" s="53">
        <v>-27.93595</v>
      </c>
      <c r="G21" s="53">
        <v>0.004353941</v>
      </c>
    </row>
    <row r="22" spans="1:7" ht="12.75">
      <c r="A22" t="s">
        <v>30</v>
      </c>
      <c r="B22" s="53">
        <v>107.3358</v>
      </c>
      <c r="C22" s="53">
        <v>58.76647</v>
      </c>
      <c r="D22" s="53">
        <v>-5.257968</v>
      </c>
      <c r="E22" s="53">
        <v>-44.46108</v>
      </c>
      <c r="F22" s="53">
        <v>-131.739</v>
      </c>
      <c r="G22" s="53">
        <v>0</v>
      </c>
    </row>
    <row r="23" spans="1:7" ht="12.75">
      <c r="A23" t="s">
        <v>31</v>
      </c>
      <c r="B23" s="53">
        <v>5.116902</v>
      </c>
      <c r="C23" s="53">
        <v>1.44194</v>
      </c>
      <c r="D23" s="53">
        <v>-2.34741</v>
      </c>
      <c r="E23" s="53">
        <v>-0.2968985</v>
      </c>
      <c r="F23" s="53">
        <v>5.231933</v>
      </c>
      <c r="G23" s="53">
        <v>1.145486</v>
      </c>
    </row>
    <row r="24" spans="1:7" ht="12.75">
      <c r="A24" t="s">
        <v>32</v>
      </c>
      <c r="B24" s="53">
        <v>-0.2166041</v>
      </c>
      <c r="C24" s="53">
        <v>4.871169</v>
      </c>
      <c r="D24" s="53">
        <v>2.842602</v>
      </c>
      <c r="E24" s="53">
        <v>1.46352</v>
      </c>
      <c r="F24" s="53">
        <v>0.5308795</v>
      </c>
      <c r="G24" s="53">
        <v>2.249892</v>
      </c>
    </row>
    <row r="25" spans="1:7" ht="12.75">
      <c r="A25" t="s">
        <v>33</v>
      </c>
      <c r="B25" s="53">
        <v>0.9445973</v>
      </c>
      <c r="C25" s="53">
        <v>0.9549966</v>
      </c>
      <c r="D25" s="53">
        <v>-0.7139131</v>
      </c>
      <c r="E25" s="53">
        <v>0.4235716</v>
      </c>
      <c r="F25" s="53">
        <v>-1.337127</v>
      </c>
      <c r="G25" s="53">
        <v>0.1183162</v>
      </c>
    </row>
    <row r="26" spans="1:7" ht="12.75">
      <c r="A26" t="s">
        <v>34</v>
      </c>
      <c r="B26" s="53">
        <v>-0.07300303</v>
      </c>
      <c r="C26" s="53">
        <v>-0.9211887</v>
      </c>
      <c r="D26" s="53">
        <v>-0.4215591</v>
      </c>
      <c r="E26" s="53">
        <v>-0.5934551</v>
      </c>
      <c r="F26" s="53">
        <v>0.6652463</v>
      </c>
      <c r="G26" s="53">
        <v>-0.3882798</v>
      </c>
    </row>
    <row r="27" spans="1:7" ht="12.75">
      <c r="A27" t="s">
        <v>35</v>
      </c>
      <c r="B27" s="53">
        <v>-0.1468451</v>
      </c>
      <c r="C27" s="53">
        <v>-0.3965125</v>
      </c>
      <c r="D27" s="53">
        <v>0.03375705</v>
      </c>
      <c r="E27" s="53">
        <v>-0.3214355</v>
      </c>
      <c r="F27" s="53">
        <v>0.3122057</v>
      </c>
      <c r="G27" s="53">
        <v>-0.1444064</v>
      </c>
    </row>
    <row r="28" spans="1:7" ht="12.75">
      <c r="A28" t="s">
        <v>36</v>
      </c>
      <c r="B28" s="53">
        <v>-0.009482399</v>
      </c>
      <c r="C28" s="53">
        <v>0.3766965</v>
      </c>
      <c r="D28" s="53">
        <v>0.4938461</v>
      </c>
      <c r="E28" s="53">
        <v>0.538833</v>
      </c>
      <c r="F28" s="53">
        <v>0.2578143</v>
      </c>
      <c r="G28" s="53">
        <v>0.3724363</v>
      </c>
    </row>
    <row r="29" spans="1:7" ht="12.75">
      <c r="A29" t="s">
        <v>37</v>
      </c>
      <c r="B29" s="53">
        <v>-0.1039943</v>
      </c>
      <c r="C29" s="53">
        <v>0.0007248868</v>
      </c>
      <c r="D29" s="53">
        <v>0.00993958</v>
      </c>
      <c r="E29" s="53">
        <v>0.07876345</v>
      </c>
      <c r="F29" s="53">
        <v>0.01035984</v>
      </c>
      <c r="G29" s="53">
        <v>0.007922244</v>
      </c>
    </row>
    <row r="30" spans="1:7" ht="12.75">
      <c r="A30" t="s">
        <v>38</v>
      </c>
      <c r="B30" s="53">
        <v>-0.02115739</v>
      </c>
      <c r="C30" s="53">
        <v>-0.053985</v>
      </c>
      <c r="D30" s="53">
        <v>-0.03687096</v>
      </c>
      <c r="E30" s="53">
        <v>-0.05574515</v>
      </c>
      <c r="F30" s="53">
        <v>0.2735744</v>
      </c>
      <c r="G30" s="53">
        <v>-0.001941891</v>
      </c>
    </row>
    <row r="31" spans="1:7" ht="12.75">
      <c r="A31" t="s">
        <v>39</v>
      </c>
      <c r="B31" s="53">
        <v>0.05149455</v>
      </c>
      <c r="C31" s="53">
        <v>-0.04390414</v>
      </c>
      <c r="D31" s="53">
        <v>0.01361151</v>
      </c>
      <c r="E31" s="53">
        <v>-0.005430079</v>
      </c>
      <c r="F31" s="53">
        <v>0.03364809</v>
      </c>
      <c r="G31" s="53">
        <v>0.003301671</v>
      </c>
    </row>
    <row r="32" spans="1:7" ht="12.75">
      <c r="A32" t="s">
        <v>40</v>
      </c>
      <c r="B32" s="53">
        <v>0.006512812</v>
      </c>
      <c r="C32" s="53">
        <v>0.03882787</v>
      </c>
      <c r="D32" s="53">
        <v>0.07012527</v>
      </c>
      <c r="E32" s="53">
        <v>0.08581056</v>
      </c>
      <c r="F32" s="53">
        <v>0.04040892</v>
      </c>
      <c r="G32" s="53">
        <v>0.05323398</v>
      </c>
    </row>
    <row r="33" spans="1:7" ht="12.75">
      <c r="A33" t="s">
        <v>41</v>
      </c>
      <c r="B33" s="53">
        <v>0.1263853</v>
      </c>
      <c r="C33" s="53">
        <v>0.05401952</v>
      </c>
      <c r="D33" s="53">
        <v>0.1057192</v>
      </c>
      <c r="E33" s="53">
        <v>0.1053768</v>
      </c>
      <c r="F33" s="53">
        <v>0.07593446</v>
      </c>
      <c r="G33" s="53">
        <v>0.09219448</v>
      </c>
    </row>
    <row r="34" spans="1:7" ht="12.75">
      <c r="A34" t="s">
        <v>42</v>
      </c>
      <c r="B34" s="53">
        <v>-0.0246955</v>
      </c>
      <c r="C34" s="53">
        <v>-0.02032484</v>
      </c>
      <c r="D34" s="53">
        <v>-0.001491128</v>
      </c>
      <c r="E34" s="53">
        <v>0.009659234</v>
      </c>
      <c r="F34" s="53">
        <v>-0.01058975</v>
      </c>
      <c r="G34" s="53">
        <v>-0.007880837</v>
      </c>
    </row>
    <row r="35" spans="1:7" ht="12.75">
      <c r="A35" t="s">
        <v>43</v>
      </c>
      <c r="B35" s="53">
        <v>-0.001780301</v>
      </c>
      <c r="C35" s="53">
        <v>0.00725567</v>
      </c>
      <c r="D35" s="53">
        <v>-0.002735501</v>
      </c>
      <c r="E35" s="53">
        <v>0.00233718</v>
      </c>
      <c r="F35" s="53">
        <v>0.005312209</v>
      </c>
      <c r="G35" s="53">
        <v>0.002102586</v>
      </c>
    </row>
    <row r="36" spans="1:6" ht="12.75">
      <c r="A36" t="s">
        <v>44</v>
      </c>
      <c r="B36" s="53">
        <v>22.77222</v>
      </c>
      <c r="C36" s="53">
        <v>22.77222</v>
      </c>
      <c r="D36" s="53">
        <v>22.78748</v>
      </c>
      <c r="E36" s="53">
        <v>22.78748</v>
      </c>
      <c r="F36" s="53">
        <v>22.79968</v>
      </c>
    </row>
    <row r="37" spans="1:6" ht="12.75">
      <c r="A37" t="s">
        <v>45</v>
      </c>
      <c r="B37" s="53">
        <v>0.3580729</v>
      </c>
      <c r="C37" s="53">
        <v>0.2833049</v>
      </c>
      <c r="D37" s="53">
        <v>0.2339681</v>
      </c>
      <c r="E37" s="53">
        <v>0.2075195</v>
      </c>
      <c r="F37" s="53">
        <v>0.1887004</v>
      </c>
    </row>
    <row r="38" spans="1:7" ht="12.75">
      <c r="A38" t="s">
        <v>56</v>
      </c>
      <c r="B38" s="53">
        <v>6.655578E-05</v>
      </c>
      <c r="C38" s="53">
        <v>-4.237459E-05</v>
      </c>
      <c r="D38" s="53">
        <v>-7.000871E-05</v>
      </c>
      <c r="E38" s="53">
        <v>-6.380921E-05</v>
      </c>
      <c r="F38" s="53">
        <v>0.0002456688</v>
      </c>
      <c r="G38" s="53">
        <v>0.0001775542</v>
      </c>
    </row>
    <row r="39" spans="1:7" ht="12.75">
      <c r="A39" t="s">
        <v>57</v>
      </c>
      <c r="B39" s="53">
        <v>8.865166E-05</v>
      </c>
      <c r="C39" s="53">
        <v>-9.283591E-05</v>
      </c>
      <c r="D39" s="53">
        <v>-2.047563E-05</v>
      </c>
      <c r="E39" s="53">
        <v>3.343029E-05</v>
      </c>
      <c r="F39" s="53">
        <v>5.072753E-05</v>
      </c>
      <c r="G39" s="53">
        <v>0.0007252063</v>
      </c>
    </row>
    <row r="40" spans="2:7" ht="12.75">
      <c r="B40" t="s">
        <v>46</v>
      </c>
      <c r="C40">
        <v>-0.00378</v>
      </c>
      <c r="D40" t="s">
        <v>47</v>
      </c>
      <c r="E40">
        <v>3.113549</v>
      </c>
      <c r="F40" t="s">
        <v>48</v>
      </c>
      <c r="G40" t="s">
        <v>49</v>
      </c>
    </row>
    <row r="42" ht="12.75">
      <c r="A42" t="s">
        <v>58</v>
      </c>
    </row>
    <row r="43" spans="1:6" ht="12.75">
      <c r="A43" t="s">
        <v>50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51</v>
      </c>
      <c r="B44">
        <v>12.507</v>
      </c>
      <c r="C44">
        <v>12.507</v>
      </c>
      <c r="D44">
        <v>12.507</v>
      </c>
      <c r="E44">
        <v>12.507</v>
      </c>
      <c r="F44">
        <v>12.507</v>
      </c>
      <c r="J44">
        <v>12.507</v>
      </c>
    </row>
    <row r="50" spans="1:7" ht="12.75">
      <c r="A50" t="s">
        <v>59</v>
      </c>
      <c r="B50">
        <f>-0.017/(B7*B7+B22*B22)*(B21*B22+B6*B7)</f>
        <v>6.65557906857755E-05</v>
      </c>
      <c r="C50">
        <f>-0.017/(C7*C7+C22*C22)*(C21*C22+C6*C7)</f>
        <v>-4.2374590857230247E-05</v>
      </c>
      <c r="D50">
        <f>-0.017/(D7*D7+D22*D22)*(D21*D22+D6*D7)</f>
        <v>-7.000871497487325E-05</v>
      </c>
      <c r="E50">
        <f>-0.017/(E7*E7+E22*E22)*(E21*E22+E6*E7)</f>
        <v>-6.380919767721361E-05</v>
      </c>
      <c r="F50">
        <f>-0.017/(F7*F7+F22*F22)*(F21*F22+F6*F7)</f>
        <v>0.00024566886056615603</v>
      </c>
      <c r="G50">
        <f>(B50*B$4+C50*C$4+D50*D$4+E50*E$4+F50*F$4)/SUM(B$4:F$4)</f>
        <v>-1.0626534036380701E-07</v>
      </c>
    </row>
    <row r="51" spans="1:7" ht="12.75">
      <c r="A51" t="s">
        <v>60</v>
      </c>
      <c r="B51">
        <f>-0.017/(B7*B7+B22*B22)*(B21*B7-B6*B22)</f>
        <v>8.865166009621098E-05</v>
      </c>
      <c r="C51">
        <f>-0.017/(C7*C7+C22*C22)*(C21*C7-C6*C22)</f>
        <v>-9.283590748776264E-05</v>
      </c>
      <c r="D51">
        <f>-0.017/(D7*D7+D22*D22)*(D21*D7-D6*D22)</f>
        <v>-2.0475638358305902E-05</v>
      </c>
      <c r="E51">
        <f>-0.017/(E7*E7+E22*E22)*(E21*E7-E6*E22)</f>
        <v>3.3430289415733766E-05</v>
      </c>
      <c r="F51">
        <f>-0.017/(F7*F7+F22*F22)*(F21*F7-F6*F22)</f>
        <v>5.0727532002212476E-05</v>
      </c>
      <c r="G51">
        <f>(B51*B$4+C51*C$4+D51*D$4+E51*E$4+F51*F$4)/SUM(B$4:F$4)</f>
        <v>3.0508082237950834E-07</v>
      </c>
    </row>
    <row r="58" ht="12.75">
      <c r="A58" t="s">
        <v>62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64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67</v>
      </c>
      <c r="B62">
        <f>B7+(2/0.017)*(B8*B50-B23*B51)</f>
        <v>9999.966024973834</v>
      </c>
      <c r="C62">
        <f>C7+(2/0.017)*(C8*C50-C23*C51)</f>
        <v>10000.002810464475</v>
      </c>
      <c r="D62">
        <f>D7+(2/0.017)*(D8*D50-D23*D51)</f>
        <v>9999.99880467156</v>
      </c>
      <c r="E62">
        <f>E7+(2/0.017)*(E8*E50-E23*E51)</f>
        <v>10000.003188853034</v>
      </c>
      <c r="F62">
        <f>F7+(2/0.017)*(F8*F50-F23*F51)</f>
        <v>9999.861884232281</v>
      </c>
    </row>
    <row r="63" spans="1:6" ht="12.75">
      <c r="A63" t="s">
        <v>68</v>
      </c>
      <c r="B63">
        <f>B8+(3/0.017)*(B9*B50-B24*B51)</f>
        <v>2.4871406205696993</v>
      </c>
      <c r="C63">
        <f>C8+(3/0.017)*(C9*C50-C24*C51)</f>
        <v>2.678817622941782</v>
      </c>
      <c r="D63">
        <f>D8+(3/0.017)*(D9*D50-D24*D51)</f>
        <v>-0.5295544771365429</v>
      </c>
      <c r="E63">
        <f>E8+(3/0.017)*(E9*E50-E24*E51)</f>
        <v>-0.27301901129420525</v>
      </c>
      <c r="F63">
        <f>F8+(3/0.017)*(F9*F50-F24*F51)</f>
        <v>-3.7723972706096727</v>
      </c>
    </row>
    <row r="64" spans="1:6" ht="12.75">
      <c r="A64" t="s">
        <v>69</v>
      </c>
      <c r="B64">
        <f>B9+(4/0.017)*(B10*B50-B25*B51)</f>
        <v>0.591402239544216</v>
      </c>
      <c r="C64">
        <f>C9+(4/0.017)*(C10*C50-C25*C51)</f>
        <v>-0.4649687673302827</v>
      </c>
      <c r="D64">
        <f>D9+(4/0.017)*(D10*D50-D25*D51)</f>
        <v>-0.14328276352531172</v>
      </c>
      <c r="E64">
        <f>E9+(4/0.017)*(E10*E50-E25*E51)</f>
        <v>-0.4440949655080507</v>
      </c>
      <c r="F64">
        <f>F9+(4/0.017)*(F10*F50-F25*F51)</f>
        <v>-1.618402289381833</v>
      </c>
    </row>
    <row r="65" spans="1:6" ht="12.75">
      <c r="A65" t="s">
        <v>70</v>
      </c>
      <c r="B65">
        <f>B10+(5/0.017)*(B11*B50-B26*B51)</f>
        <v>0.3220627729773103</v>
      </c>
      <c r="C65">
        <f>C10+(5/0.017)*(C11*C50-C26*C51)</f>
        <v>-1.0533492761200145</v>
      </c>
      <c r="D65">
        <f>D10+(5/0.017)*(D11*D50-D26*D51)</f>
        <v>0.6743933560830471</v>
      </c>
      <c r="E65">
        <f>E10+(5/0.017)*(E11*E50-E26*E51)</f>
        <v>0.7139425443418916</v>
      </c>
      <c r="F65">
        <f>F10+(5/0.017)*(F11*F50-F26*F51)</f>
        <v>0.16245413629620764</v>
      </c>
    </row>
    <row r="66" spans="1:6" ht="12.75">
      <c r="A66" t="s">
        <v>71</v>
      </c>
      <c r="B66">
        <f>B11+(6/0.017)*(B12*B50-B27*B51)</f>
        <v>0.6532906888465263</v>
      </c>
      <c r="C66">
        <f>C11+(6/0.017)*(C12*C50-C27*C51)</f>
        <v>-2.776794684771348</v>
      </c>
      <c r="D66">
        <f>D11+(6/0.017)*(D12*D50-D27*D51)</f>
        <v>-2.0681495896017283</v>
      </c>
      <c r="E66">
        <f>E11+(6/0.017)*(E12*E50-E27*E51)</f>
        <v>-2.9144381713432193</v>
      </c>
      <c r="F66">
        <f>F11+(6/0.017)*(F12*F50-F27*F51)</f>
        <v>11.257616780207062</v>
      </c>
    </row>
    <row r="67" spans="1:6" ht="12.75">
      <c r="A67" t="s">
        <v>72</v>
      </c>
      <c r="B67">
        <f>B12+(7/0.017)*(B13*B50-B28*B51)</f>
        <v>-0.07075629643916702</v>
      </c>
      <c r="C67">
        <f>C12+(7/0.017)*(C13*C50-C28*C51)</f>
        <v>-0.18051500777768845</v>
      </c>
      <c r="D67">
        <f>D12+(7/0.017)*(D13*D50-D28*D51)</f>
        <v>-0.16234269918160765</v>
      </c>
      <c r="E67">
        <f>E12+(7/0.017)*(E13*E50-E28*E51)</f>
        <v>-0.5143280055860556</v>
      </c>
      <c r="F67">
        <f>F12+(7/0.017)*(F13*F50-F28*F51)</f>
        <v>0.010596268621246154</v>
      </c>
    </row>
    <row r="68" spans="1:6" ht="12.75">
      <c r="A68" t="s">
        <v>73</v>
      </c>
      <c r="B68">
        <f>B13+(8/0.017)*(B14*B50-B29*B51)</f>
        <v>-0.06568311846284489</v>
      </c>
      <c r="C68">
        <f>C13+(8/0.017)*(C14*C50-C29*C51)</f>
        <v>-0.17329440530410906</v>
      </c>
      <c r="D68">
        <f>D13+(8/0.017)*(D14*D50-D29*D51)</f>
        <v>-0.08377439017706444</v>
      </c>
      <c r="E68">
        <f>E13+(8/0.017)*(E14*E50-E29*E51)</f>
        <v>-0.05132210394479884</v>
      </c>
      <c r="F68">
        <f>F13+(8/0.017)*(F14*F50-F29*F51)</f>
        <v>-0.03455839186490337</v>
      </c>
    </row>
    <row r="69" spans="1:6" ht="12.75">
      <c r="A69" t="s">
        <v>74</v>
      </c>
      <c r="B69">
        <f>B14+(9/0.017)*(B15*B50-B30*B51)</f>
        <v>0.0012776843031908451</v>
      </c>
      <c r="C69">
        <f>C14+(9/0.017)*(C15*C50-C30*C51)</f>
        <v>-0.005959693869940878</v>
      </c>
      <c r="D69">
        <f>D14+(9/0.017)*(D15*D50-D30*D51)</f>
        <v>0.04488915417436977</v>
      </c>
      <c r="E69">
        <f>E14+(9/0.017)*(E15*E50-E30*E51)</f>
        <v>0.01274688828290132</v>
      </c>
      <c r="F69">
        <f>F14+(9/0.017)*(F15*F50-F30*F51)</f>
        <v>0.11458021107087038</v>
      </c>
    </row>
    <row r="70" spans="1:6" ht="12.75">
      <c r="A70" t="s">
        <v>75</v>
      </c>
      <c r="B70">
        <f>B15+(10/0.017)*(B16*B50-B31*B51)</f>
        <v>0.12160106302499739</v>
      </c>
      <c r="C70">
        <f>C15+(10/0.017)*(C16*C50-C31*C51)</f>
        <v>0.4362657712383265</v>
      </c>
      <c r="D70">
        <f>D15+(10/0.017)*(D16*D50-D31*D51)</f>
        <v>0.4814572224944563</v>
      </c>
      <c r="E70">
        <f>E15+(10/0.017)*(E16*E50-E31*E51)</f>
        <v>0.4544711270679809</v>
      </c>
      <c r="F70">
        <f>F15+(10/0.017)*(F16*F50-F31*F51)</f>
        <v>0.026525025004978553</v>
      </c>
    </row>
    <row r="71" spans="1:6" ht="12.75">
      <c r="A71" t="s">
        <v>76</v>
      </c>
      <c r="B71">
        <f>B16+(11/0.017)*(B17*B50-B32*B51)</f>
        <v>0.013649753145467949</v>
      </c>
      <c r="C71">
        <f>C16+(11/0.017)*(C17*C50-C32*C51)</f>
        <v>-0.008276494078674406</v>
      </c>
      <c r="D71">
        <f>D16+(11/0.017)*(D17*D50-D32*D51)</f>
        <v>-0.018891150926119257</v>
      </c>
      <c r="E71">
        <f>E16+(11/0.017)*(E17*E50-E32*E51)</f>
        <v>0.057191097915929086</v>
      </c>
      <c r="F71">
        <f>F16+(11/0.017)*(F17*F50-F32*F51)</f>
        <v>-0.013041976487209577</v>
      </c>
    </row>
    <row r="72" spans="1:6" ht="12.75">
      <c r="A72" t="s">
        <v>77</v>
      </c>
      <c r="B72">
        <f>B17+(12/0.017)*(B18*B50-B33*B51)</f>
        <v>-0.03920161764477956</v>
      </c>
      <c r="C72">
        <f>C17+(12/0.017)*(C18*C50-C33*C51)</f>
        <v>-0.02977056161097279</v>
      </c>
      <c r="D72">
        <f>D17+(12/0.017)*(D18*D50-D33*D51)</f>
        <v>-0.02718867602423514</v>
      </c>
      <c r="E72">
        <f>E17+(12/0.017)*(E18*E50-E33*E51)</f>
        <v>-0.02700603940233752</v>
      </c>
      <c r="F72">
        <f>F17+(12/0.017)*(F18*F50-F33*F51)</f>
        <v>-0.004963655832412159</v>
      </c>
    </row>
    <row r="73" spans="1:6" ht="12.75">
      <c r="A73" t="s">
        <v>78</v>
      </c>
      <c r="B73">
        <f>B18+(13/0.017)*(B19*B50-B34*B51)</f>
        <v>0.017811650512252163</v>
      </c>
      <c r="C73">
        <f>C18+(13/0.017)*(C19*C50-C34*C51)</f>
        <v>0.028934016233904694</v>
      </c>
      <c r="D73">
        <f>D18+(13/0.017)*(D19*D50-D34*D51)</f>
        <v>0.034166489148981155</v>
      </c>
      <c r="E73">
        <f>E18+(13/0.017)*(E19*E50-E34*E51)</f>
        <v>0.020017299078775738</v>
      </c>
      <c r="F73">
        <f>F18+(13/0.017)*(F19*F50-F34*F51)</f>
        <v>0.02136715439623986</v>
      </c>
    </row>
    <row r="74" spans="1:6" ht="12.75">
      <c r="A74" t="s">
        <v>79</v>
      </c>
      <c r="B74">
        <f>B19+(14/0.017)*(B20*B50-B35*B51)</f>
        <v>-0.2583270691639513</v>
      </c>
      <c r="C74">
        <f>C19+(14/0.017)*(C20*C50-C35*C51)</f>
        <v>-0.24632367568773372</v>
      </c>
      <c r="D74">
        <f>D19+(14/0.017)*(D20*D50-D35*D51)</f>
        <v>-0.2698118941730901</v>
      </c>
      <c r="E74">
        <f>E19+(14/0.017)*(E20*E50-E35*E51)</f>
        <v>-0.2617732036691363</v>
      </c>
      <c r="F74">
        <f>F19+(14/0.017)*(F20*F50-F35*F51)</f>
        <v>-0.18344418593379158</v>
      </c>
    </row>
    <row r="75" spans="1:6" ht="12.75">
      <c r="A75" t="s">
        <v>80</v>
      </c>
      <c r="B75" s="53">
        <f>B20</f>
        <v>0.005653207</v>
      </c>
      <c r="C75" s="53">
        <f>C20</f>
        <v>0.01054237</v>
      </c>
      <c r="D75" s="53">
        <f>D20</f>
        <v>0.00399914</v>
      </c>
      <c r="E75" s="53">
        <f>E20</f>
        <v>0.004041184</v>
      </c>
      <c r="F75" s="53">
        <f>F20</f>
        <v>-0.001420381</v>
      </c>
    </row>
    <row r="78" ht="12.75">
      <c r="A78" t="s">
        <v>62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81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82</v>
      </c>
      <c r="B82">
        <f>B22+(2/0.017)*(B8*B51+B23*B50)</f>
        <v>107.40169610683147</v>
      </c>
      <c r="C82">
        <f>C22+(2/0.017)*(C8*C51+C23*C50)</f>
        <v>58.73093601953936</v>
      </c>
      <c r="D82">
        <f>D22+(2/0.017)*(D8*D51+D23*D50)</f>
        <v>-5.23732974496095</v>
      </c>
      <c r="E82">
        <f>E22+(2/0.017)*(E8*E51+E23*E50)</f>
        <v>-44.45991009911754</v>
      </c>
      <c r="F82">
        <f>F22+(2/0.017)*(F8*F51+F23*F50)</f>
        <v>-131.60985735688305</v>
      </c>
    </row>
    <row r="83" spans="1:6" ht="12.75">
      <c r="A83" t="s">
        <v>83</v>
      </c>
      <c r="B83">
        <f>B23+(3/0.017)*(B9*B51+B24*B50)</f>
        <v>5.123843026230136</v>
      </c>
      <c r="C83">
        <f>C23+(3/0.017)*(C9*C51+C24*C50)</f>
        <v>1.4136468698916937</v>
      </c>
      <c r="D83">
        <f>D23+(3/0.017)*(D9*D51+D24*D50)</f>
        <v>-2.3820613164334192</v>
      </c>
      <c r="E83">
        <f>E23+(3/0.017)*(E9*E51+E24*E50)</f>
        <v>-0.31592080486582647</v>
      </c>
      <c r="F83">
        <f>F23+(3/0.017)*(F9*F51+F24*F50)</f>
        <v>5.24064957615475</v>
      </c>
    </row>
    <row r="84" spans="1:6" ht="12.75">
      <c r="A84" t="s">
        <v>84</v>
      </c>
      <c r="B84">
        <f>B24+(4/0.017)*(B10*B51+B25*B50)</f>
        <v>-0.195398801115757</v>
      </c>
      <c r="C84">
        <f>C24+(4/0.017)*(C10*C51+C25*C50)</f>
        <v>4.884860100973681</v>
      </c>
      <c r="D84">
        <f>D24+(4/0.017)*(D10*D51+D25*D50)</f>
        <v>2.8513063143786943</v>
      </c>
      <c r="E84">
        <f>E24+(4/0.017)*(E10*E51+E25*E50)</f>
        <v>1.462297975016423</v>
      </c>
      <c r="F84">
        <f>F24+(4/0.017)*(F10*F51+F25*F50)</f>
        <v>0.44593291136679464</v>
      </c>
    </row>
    <row r="85" spans="1:6" ht="12.75">
      <c r="A85" t="s">
        <v>85</v>
      </c>
      <c r="B85">
        <f>B25+(5/0.017)*(B11*B51+B26*B50)</f>
        <v>0.9601247377814173</v>
      </c>
      <c r="C85">
        <f>C25+(5/0.017)*(C11*C51+C26*C50)</f>
        <v>1.0420230553451084</v>
      </c>
      <c r="D85">
        <f>D25+(5/0.017)*(D11*D51+D26*D50)</f>
        <v>-0.6927513580097986</v>
      </c>
      <c r="E85">
        <f>E25+(5/0.017)*(E11*E51+E26*E50)</f>
        <v>0.40590335800415334</v>
      </c>
      <c r="F85">
        <f>F25+(5/0.017)*(F11*F51+F26*F50)</f>
        <v>-1.1210407266451274</v>
      </c>
    </row>
    <row r="86" spans="1:6" ht="12.75">
      <c r="A86" t="s">
        <v>86</v>
      </c>
      <c r="B86">
        <f>B26+(6/0.017)*(B12*B51+B27*B50)</f>
        <v>-0.07861724111283241</v>
      </c>
      <c r="C86">
        <f>C26+(6/0.017)*(C12*C51+C27*C50)</f>
        <v>-0.9087730420904113</v>
      </c>
      <c r="D86">
        <f>D26+(6/0.017)*(D12*D51+D27*D50)</f>
        <v>-0.42117287131799225</v>
      </c>
      <c r="E86">
        <f>E26+(6/0.017)*(E12*E51+E27*E50)</f>
        <v>-0.5922123607853906</v>
      </c>
      <c r="F86">
        <f>F26+(6/0.017)*(F12*F51+F27*F50)</f>
        <v>0.6926896236207493</v>
      </c>
    </row>
    <row r="87" spans="1:6" ht="12.75">
      <c r="A87" t="s">
        <v>87</v>
      </c>
      <c r="B87">
        <f>B27+(7/0.017)*(B13*B51+B28*B50)</f>
        <v>-0.14965635330987562</v>
      </c>
      <c r="C87">
        <f>C27+(7/0.017)*(C13*C51+C28*C50)</f>
        <v>-0.3964645547415492</v>
      </c>
      <c r="D87">
        <f>D27+(7/0.017)*(D13*D51+D28*D50)</f>
        <v>0.020210486080142642</v>
      </c>
      <c r="E87">
        <f>E27+(7/0.017)*(E13*E51+E28*E50)</f>
        <v>-0.3362711778942159</v>
      </c>
      <c r="F87">
        <f>F27+(7/0.017)*(F13*F51+F28*F50)</f>
        <v>0.3372835958709225</v>
      </c>
    </row>
    <row r="88" spans="1:6" ht="12.75">
      <c r="A88" t="s">
        <v>88</v>
      </c>
      <c r="B88">
        <f>B28+(8/0.017)*(B14*B51+B29*B50)</f>
        <v>-0.012909470761449562</v>
      </c>
      <c r="C88">
        <f>C28+(8/0.017)*(C14*C51+C29*C50)</f>
        <v>0.376396855233165</v>
      </c>
      <c r="D88">
        <f>D28+(8/0.017)*(D14*D51+D29*D50)</f>
        <v>0.4929106794592051</v>
      </c>
      <c r="E88">
        <f>E28+(8/0.017)*(E14*E51+E29*E50)</f>
        <v>0.5368955414900133</v>
      </c>
      <c r="F88">
        <f>F28+(8/0.017)*(F14*F51+F29*F50)</f>
        <v>0.2618327266940673</v>
      </c>
    </row>
    <row r="89" spans="1:6" ht="12.75">
      <c r="A89" t="s">
        <v>89</v>
      </c>
      <c r="B89">
        <f>B29+(9/0.017)*(B15*B51+B30*B50)</f>
        <v>-0.09893497943570691</v>
      </c>
      <c r="C89">
        <f>C29+(9/0.017)*(C15*C51+C30*C50)</f>
        <v>-0.019609552891455953</v>
      </c>
      <c r="D89">
        <f>D29+(9/0.017)*(D15*D51+D30*D50)</f>
        <v>0.00609831320332847</v>
      </c>
      <c r="E89">
        <f>E29+(9/0.017)*(E15*E51+E30*E50)</f>
        <v>0.08872667478965472</v>
      </c>
      <c r="F89">
        <f>F29+(9/0.017)*(F15*F51+F30*F50)</f>
        <v>0.046718400686085335</v>
      </c>
    </row>
    <row r="90" spans="1:6" ht="12.75">
      <c r="A90" t="s">
        <v>90</v>
      </c>
      <c r="B90">
        <f>B30+(10/0.017)*(B16*B51+B31*B50)</f>
        <v>-0.018336695629995552</v>
      </c>
      <c r="C90">
        <f>C30+(10/0.017)*(C16*C51+C31*C50)</f>
        <v>-0.052262416364406</v>
      </c>
      <c r="D90">
        <f>D30+(10/0.017)*(D16*D51+D31*D50)</f>
        <v>-0.03717764362404647</v>
      </c>
      <c r="E90">
        <f>E30+(10/0.017)*(E16*E51+E31*E50)</f>
        <v>-0.054399808719249425</v>
      </c>
      <c r="F90">
        <f>F30+(10/0.017)*(F16*F51+F31*F50)</f>
        <v>0.2781434860684343</v>
      </c>
    </row>
    <row r="91" spans="1:6" ht="12.75">
      <c r="A91" t="s">
        <v>91</v>
      </c>
      <c r="B91">
        <f>B31+(11/0.017)*(B17*B51+B32*B50)</f>
        <v>0.04990100600597484</v>
      </c>
      <c r="C91">
        <f>C31+(11/0.017)*(C17*C51+C32*C50)</f>
        <v>-0.043008010831058444</v>
      </c>
      <c r="D91">
        <f>D31+(11/0.017)*(D17*D51+D32*D50)</f>
        <v>0.010802380375928887</v>
      </c>
      <c r="E91">
        <f>E31+(11/0.017)*(E17*E51+E32*E50)</f>
        <v>-0.009496127314122523</v>
      </c>
      <c r="F91">
        <f>F31+(11/0.017)*(F17*F51+F32*F50)</f>
        <v>0.03968300026710215</v>
      </c>
    </row>
    <row r="92" spans="1:6" ht="12.75">
      <c r="A92" t="s">
        <v>92</v>
      </c>
      <c r="B92">
        <f>B32+(12/0.017)*(B18*B51+B33*B50)</f>
        <v>0.014284463195031613</v>
      </c>
      <c r="C92">
        <f>C32+(12/0.017)*(C18*C51+C33*C50)</f>
        <v>0.03574488971343276</v>
      </c>
      <c r="D92">
        <f>D32+(12/0.017)*(D18*D51+D33*D50)</f>
        <v>0.0646152486743866</v>
      </c>
      <c r="E92">
        <f>E32+(12/0.017)*(E18*E51+E33*E50)</f>
        <v>0.0812412892982686</v>
      </c>
      <c r="F92">
        <f>F32+(12/0.017)*(F18*F51+F33*F50)</f>
        <v>0.05555796547177058</v>
      </c>
    </row>
    <row r="93" spans="1:6" ht="12.75">
      <c r="A93" t="s">
        <v>93</v>
      </c>
      <c r="B93">
        <f>B33+(13/0.017)*(B19*B51+B34*B50)</f>
        <v>0.1075859665121294</v>
      </c>
      <c r="C93">
        <f>C33+(13/0.017)*(C19*C51+C34*C50)</f>
        <v>0.07217844210447119</v>
      </c>
      <c r="D93">
        <f>D33+(13/0.017)*(D19*D51+D34*D50)</f>
        <v>0.11001936847395866</v>
      </c>
      <c r="E93">
        <f>E33+(13/0.017)*(E19*E51+E34*E50)</f>
        <v>0.09822048991629809</v>
      </c>
      <c r="F93">
        <f>F33+(13/0.017)*(F19*F51+F34*F50)</f>
        <v>0.06684867755686612</v>
      </c>
    </row>
    <row r="94" spans="1:6" ht="12.75">
      <c r="A94" t="s">
        <v>94</v>
      </c>
      <c r="B94">
        <f>B34+(14/0.017)*(B20*B51+B35*B50)</f>
        <v>-0.02438035436318507</v>
      </c>
      <c r="C94">
        <f>C34+(14/0.017)*(C20*C51+C35*C50)</f>
        <v>-0.021384035968902107</v>
      </c>
      <c r="D94">
        <f>D34+(14/0.017)*(D20*D51+D35*D50)</f>
        <v>-0.0014008494402273275</v>
      </c>
      <c r="E94">
        <f>E34+(14/0.017)*(E20*E51+E35*E50)</f>
        <v>0.009647675245944119</v>
      </c>
      <c r="F94">
        <f>F34+(14/0.017)*(F20*F51+F35*F50)</f>
        <v>-0.009574344898069987</v>
      </c>
    </row>
    <row r="95" spans="1:6" ht="12.75">
      <c r="A95" t="s">
        <v>95</v>
      </c>
      <c r="B95" s="53">
        <f>B35</f>
        <v>-0.001780301</v>
      </c>
      <c r="C95" s="53">
        <f>C35</f>
        <v>0.00725567</v>
      </c>
      <c r="D95" s="53">
        <f>D35</f>
        <v>-0.002735501</v>
      </c>
      <c r="E95" s="53">
        <f>E35</f>
        <v>0.00233718</v>
      </c>
      <c r="F95" s="53">
        <f>F35</f>
        <v>0.005312209</v>
      </c>
    </row>
    <row r="98" ht="12.75">
      <c r="A98" t="s">
        <v>63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65</v>
      </c>
      <c r="H100" t="s">
        <v>66</v>
      </c>
      <c r="I100" t="s">
        <v>61</v>
      </c>
      <c r="K100" t="s">
        <v>96</v>
      </c>
    </row>
    <row r="101" spans="1:9" ht="12.75">
      <c r="A101" t="s">
        <v>64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67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10000.000000000002</v>
      </c>
    </row>
    <row r="103" spans="1:11" ht="12.75">
      <c r="A103" t="s">
        <v>68</v>
      </c>
      <c r="B103">
        <f>B63*10000/B62</f>
        <v>2.4871490706651747</v>
      </c>
      <c r="C103">
        <f>C63*10000/C62</f>
        <v>2.6788168700698174</v>
      </c>
      <c r="D103">
        <f>D63*10000/D62</f>
        <v>-0.5295545404357032</v>
      </c>
      <c r="E103">
        <f>E63*10000/E62</f>
        <v>-0.27301892423248275</v>
      </c>
      <c r="F103">
        <f>F63*10000/F62</f>
        <v>-3.7724493740838208</v>
      </c>
      <c r="G103">
        <f>AVERAGE(C103:E103)</f>
        <v>0.6254144684672104</v>
      </c>
      <c r="H103">
        <f>STDEV(C103:E103)</f>
        <v>1.7829185897779254</v>
      </c>
      <c r="I103">
        <f>(B103*B4+C103*C4+D103*D4+E103*E4+F103*F4)/SUM(B4:F4)</f>
        <v>0.30822179406735023</v>
      </c>
      <c r="K103">
        <f>(LN(H103)+LN(H123))/2-LN(K114*K115^3)</f>
        <v>-3.268408447571222</v>
      </c>
    </row>
    <row r="104" spans="1:11" ht="12.75">
      <c r="A104" t="s">
        <v>69</v>
      </c>
      <c r="B104">
        <f>B64*10000/B62</f>
        <v>0.591404248841699</v>
      </c>
      <c r="C104">
        <f>C64*10000/C62</f>
        <v>-0.4649686366524991</v>
      </c>
      <c r="D104">
        <f>D64*10000/D62</f>
        <v>-0.14328278065230998</v>
      </c>
      <c r="E104">
        <f>E64*10000/E62</f>
        <v>-0.4440948238927381</v>
      </c>
      <c r="F104">
        <f>F64*10000/F62</f>
        <v>-1.6184246423780306</v>
      </c>
      <c r="G104">
        <f>AVERAGE(C104:E104)</f>
        <v>-0.35078208039918235</v>
      </c>
      <c r="H104">
        <f>STDEV(C104:E104)</f>
        <v>0.18000249598648416</v>
      </c>
      <c r="I104">
        <f>(B104*B4+C104*C4+D104*D4+E104*E4+F104*F4)/SUM(B4:F4)</f>
        <v>-0.3837806626045793</v>
      </c>
      <c r="K104">
        <f>(LN(H104)+LN(H124))/2-LN(K114*K115^4)</f>
        <v>-3.8730708771991877</v>
      </c>
    </row>
    <row r="105" spans="1:11" ht="12.75">
      <c r="A105" t="s">
        <v>70</v>
      </c>
      <c r="B105">
        <f>B65*10000/B62</f>
        <v>0.3220638671901418</v>
      </c>
      <c r="C105">
        <f>C65*10000/C62</f>
        <v>-1.0533489800800255</v>
      </c>
      <c r="D105">
        <f>D65*10000/D62</f>
        <v>0.6743934366952125</v>
      </c>
      <c r="E105">
        <f>E65*10000/E62</f>
        <v>0.7139423166761794</v>
      </c>
      <c r="F105">
        <f>F65*10000/F62</f>
        <v>0.16245638007497312</v>
      </c>
      <c r="G105">
        <f>AVERAGE(C105:E105)</f>
        <v>0.11166225776378876</v>
      </c>
      <c r="H105">
        <f>STDEV(C105:E105)</f>
        <v>1.0091230929394688</v>
      </c>
      <c r="I105">
        <f>(B105*B4+C105*C4+D105*D4+E105*E4+F105*F4)/SUM(B4:F4)</f>
        <v>0.14870572687286668</v>
      </c>
      <c r="K105">
        <f>(LN(H105)+LN(H125))/2-LN(K114*K115^5)</f>
        <v>-2.7566639028308377</v>
      </c>
    </row>
    <row r="106" spans="1:11" ht="12.75">
      <c r="A106" t="s">
        <v>71</v>
      </c>
      <c r="B106">
        <f>B66*10000/B62</f>
        <v>0.653292908410892</v>
      </c>
      <c r="C106">
        <f>C66*10000/C62</f>
        <v>-2.7767939043632857</v>
      </c>
      <c r="D106">
        <f>D66*10000/D62</f>
        <v>-2.0681498368135602</v>
      </c>
      <c r="E106">
        <f>E66*10000/E62</f>
        <v>-2.914437241972015</v>
      </c>
      <c r="F106">
        <f>F66*10000/F62</f>
        <v>11.257772267793019</v>
      </c>
      <c r="G106">
        <f>AVERAGE(C106:E106)</f>
        <v>-2.5864603277162868</v>
      </c>
      <c r="H106">
        <f>STDEV(C106:E106)</f>
        <v>0.4541153441933985</v>
      </c>
      <c r="I106">
        <f>(B106*B4+C106*C4+D106*D4+E106*E4+F106*F4)/SUM(B4:F4)</f>
        <v>-0.2749124771288704</v>
      </c>
      <c r="K106">
        <f>(LN(H106)+LN(H126))/2-LN(K114*K115^6)</f>
        <v>-3.197703265086826</v>
      </c>
    </row>
    <row r="107" spans="1:11" ht="12.75">
      <c r="A107" t="s">
        <v>72</v>
      </c>
      <c r="B107">
        <f>B67*10000/B62</f>
        <v>-0.07075653683468607</v>
      </c>
      <c r="C107">
        <f>C67*10000/C62</f>
        <v>-0.18051495704460105</v>
      </c>
      <c r="D107">
        <f>D67*10000/D62</f>
        <v>-0.1623427185868945</v>
      </c>
      <c r="E107">
        <f>E67*10000/E62</f>
        <v>-0.5143278415744658</v>
      </c>
      <c r="F107">
        <f>F67*10000/F62</f>
        <v>0.01059641497444508</v>
      </c>
      <c r="G107">
        <f>AVERAGE(C107:E107)</f>
        <v>-0.28572850573532044</v>
      </c>
      <c r="H107">
        <f>STDEV(C107:E107)</f>
        <v>0.1981812297424121</v>
      </c>
      <c r="I107">
        <f>(B107*B4+C107*C4+D107*D4+E107*E4+F107*F4)/SUM(B4:F4)</f>
        <v>-0.21526054095315564</v>
      </c>
      <c r="K107">
        <f>(LN(H107)+LN(H127))/2-LN(K114*K115^7)</f>
        <v>-3.067944200606823</v>
      </c>
    </row>
    <row r="108" spans="1:9" ht="12.75">
      <c r="A108" t="s">
        <v>73</v>
      </c>
      <c r="B108">
        <f>B68*10000/B62</f>
        <v>-0.06568334162216992</v>
      </c>
      <c r="C108">
        <f>C68*10000/C62</f>
        <v>-0.17329435660034576</v>
      </c>
      <c r="D108">
        <f>D68*10000/D62</f>
        <v>-0.08377440019085673</v>
      </c>
      <c r="E108">
        <f>E68*10000/E62</f>
        <v>-0.051322087578939364</v>
      </c>
      <c r="F108">
        <f>F68*10000/F62</f>
        <v>-0.03455886917737816</v>
      </c>
      <c r="G108">
        <f>AVERAGE(C108:E108)</f>
        <v>-0.10279694812338062</v>
      </c>
      <c r="H108">
        <f>STDEV(C108:E108)</f>
        <v>0.06317200012617505</v>
      </c>
      <c r="I108">
        <f>(B108*B4+C108*C4+D108*D4+E108*E4+F108*F4)/SUM(B4:F4)</f>
        <v>-0.08835549914918547</v>
      </c>
    </row>
    <row r="109" spans="1:9" ht="12.75">
      <c r="A109" t="s">
        <v>74</v>
      </c>
      <c r="B109">
        <f>B69*10000/B62</f>
        <v>0.0012776886441413567</v>
      </c>
      <c r="C109">
        <f>C69*10000/C62</f>
        <v>-0.005959692194990558</v>
      </c>
      <c r="D109">
        <f>D69*10000/D62</f>
        <v>0.04488915954009867</v>
      </c>
      <c r="E109">
        <f>E69*10000/E62</f>
        <v>0.012746884218107279</v>
      </c>
      <c r="F109">
        <f>F69*10000/F62</f>
        <v>0.11458179362610971</v>
      </c>
      <c r="G109">
        <f>AVERAGE(C109:E109)</f>
        <v>0.017225450521071797</v>
      </c>
      <c r="H109">
        <f>STDEV(C109:E109)</f>
        <v>0.025718565235872095</v>
      </c>
      <c r="I109">
        <f>(B109*B4+C109*C4+D109*D4+E109*E4+F109*F4)/SUM(B4:F4)</f>
        <v>0.027891292335879756</v>
      </c>
    </row>
    <row r="110" spans="1:11" ht="12.75">
      <c r="A110" t="s">
        <v>75</v>
      </c>
      <c r="B110">
        <f>B70*10000/B62</f>
        <v>0.12160147616633085</v>
      </c>
      <c r="C110">
        <f>C70*10000/C62</f>
        <v>0.43626564862741574</v>
      </c>
      <c r="D110">
        <f>D70*10000/D62</f>
        <v>0.48145728004441424</v>
      </c>
      <c r="E110">
        <f>E70*10000/E62</f>
        <v>0.4544709821438639</v>
      </c>
      <c r="F110">
        <f>F70*10000/F62</f>
        <v>0.026525391362457757</v>
      </c>
      <c r="G110">
        <f>AVERAGE(C110:E110)</f>
        <v>0.457397970271898</v>
      </c>
      <c r="H110">
        <f>STDEV(C110:E110)</f>
        <v>0.022737553345922715</v>
      </c>
      <c r="I110">
        <f>(B110*B4+C110*C4+D110*D4+E110*E4+F110*F4)/SUM(B4:F4)</f>
        <v>0.3515591614177831</v>
      </c>
      <c r="K110">
        <f>EXP(AVERAGE(K103:K107))</f>
        <v>0.03944854404695136</v>
      </c>
    </row>
    <row r="111" spans="1:9" ht="12.75">
      <c r="A111" t="s">
        <v>76</v>
      </c>
      <c r="B111">
        <f>B71*10000/B62</f>
        <v>0.013649799520697538</v>
      </c>
      <c r="C111">
        <f>C71*10000/C62</f>
        <v>-0.008276491752595802</v>
      </c>
      <c r="D111">
        <f>D71*10000/D62</f>
        <v>-0.018891153184232522</v>
      </c>
      <c r="E111">
        <f>E71*10000/E62</f>
        <v>0.05719107967853429</v>
      </c>
      <c r="F111">
        <f>F71*10000/F62</f>
        <v>-0.013042156619957003</v>
      </c>
      <c r="G111">
        <f>AVERAGE(C111:E111)</f>
        <v>0.010007811580568656</v>
      </c>
      <c r="H111">
        <f>STDEV(C111:E111)</f>
        <v>0.0412051374300638</v>
      </c>
      <c r="I111">
        <f>(B111*B4+C111*C4+D111*D4+E111*E4+F111*F4)/SUM(B4:F4)</f>
        <v>0.007466130586600909</v>
      </c>
    </row>
    <row r="112" spans="1:9" ht="12.75">
      <c r="A112" t="s">
        <v>77</v>
      </c>
      <c r="B112">
        <f>B72*10000/B62</f>
        <v>-0.03920175083283058</v>
      </c>
      <c r="C112">
        <f>C72*10000/C62</f>
        <v>-0.02977055324406456</v>
      </c>
      <c r="D112">
        <f>D72*10000/D62</f>
        <v>-0.027188679274175294</v>
      </c>
      <c r="E112">
        <f>E72*10000/E62</f>
        <v>-0.027006030790511195</v>
      </c>
      <c r="F112">
        <f>F72*10000/F62</f>
        <v>-0.004963724389272636</v>
      </c>
      <c r="G112">
        <f>AVERAGE(C112:E112)</f>
        <v>-0.027988421102917018</v>
      </c>
      <c r="H112">
        <f>STDEV(C112:E112)</f>
        <v>0.0015460712608187032</v>
      </c>
      <c r="I112">
        <f>(B112*B4+C112*C4+D112*D4+E112*E4+F112*F4)/SUM(B4:F4)</f>
        <v>-0.026538620973199343</v>
      </c>
    </row>
    <row r="113" spans="1:9" ht="12.75">
      <c r="A113" t="s">
        <v>78</v>
      </c>
      <c r="B113">
        <f>B73*10000/B62</f>
        <v>0.017811711027586986</v>
      </c>
      <c r="C113">
        <f>C73*10000/C62</f>
        <v>0.028934008102104506</v>
      </c>
      <c r="D113">
        <f>D73*10000/D62</f>
        <v>0.03416649323299926</v>
      </c>
      <c r="E113">
        <f>E73*10000/E62</f>
        <v>0.020017292695555286</v>
      </c>
      <c r="F113">
        <f>F73*10000/F62</f>
        <v>0.021367449514409248</v>
      </c>
      <c r="G113">
        <f>AVERAGE(C113:E113)</f>
        <v>0.02770593134355302</v>
      </c>
      <c r="H113">
        <f>STDEV(C113:E113)</f>
        <v>0.007154096613540511</v>
      </c>
      <c r="I113">
        <f>(B113*B4+C113*C4+D113*D4+E113*E4+F113*F4)/SUM(B4:F4)</f>
        <v>0.025433556125416833</v>
      </c>
    </row>
    <row r="114" spans="1:11" ht="12.75">
      <c r="A114" t="s">
        <v>79</v>
      </c>
      <c r="B114">
        <f>B74*10000/B62</f>
        <v>-0.25832794683382665</v>
      </c>
      <c r="C114">
        <f>C74*10000/C62</f>
        <v>-0.24632360645935916</v>
      </c>
      <c r="D114">
        <f>D74*10000/D62</f>
        <v>-0.269811926424477</v>
      </c>
      <c r="E114">
        <f>E74*10000/E62</f>
        <v>-0.2617731201935355</v>
      </c>
      <c r="F114">
        <f>F74*10000/F62</f>
        <v>-0.18344671962224318</v>
      </c>
      <c r="G114">
        <f>AVERAGE(C114:E114)</f>
        <v>-0.2593028843591239</v>
      </c>
      <c r="H114">
        <f>STDEV(C114:E114)</f>
        <v>0.011937413560069832</v>
      </c>
      <c r="I114">
        <f>(B114*B4+C114*C4+D114*D4+E114*E4+F114*F4)/SUM(B4:F4)</f>
        <v>-0.24905546354450736</v>
      </c>
      <c r="J114" t="s">
        <v>97</v>
      </c>
      <c r="K114">
        <v>285</v>
      </c>
    </row>
    <row r="115" spans="1:11" ht="12.75">
      <c r="A115" t="s">
        <v>80</v>
      </c>
      <c r="B115">
        <f>B75*10000/B62</f>
        <v>0.005653226206850831</v>
      </c>
      <c r="C115">
        <f>C75*10000/C62</f>
        <v>0.010542367037105196</v>
      </c>
      <c r="D115">
        <f>D75*10000/D62</f>
        <v>0.003999140478028635</v>
      </c>
      <c r="E115">
        <f>E75*10000/E62</f>
        <v>0.004041182711326225</v>
      </c>
      <c r="F115">
        <f>F75*10000/F62</f>
        <v>-0.001420400617972182</v>
      </c>
      <c r="G115">
        <f>AVERAGE(C115:E115)</f>
        <v>0.006194230075486685</v>
      </c>
      <c r="H115">
        <f>STDEV(C115:E115)</f>
        <v>0.0037656557417121883</v>
      </c>
      <c r="I115">
        <f>(B115*B4+C115*C4+D115*D4+E115*E4+F115*F4)/SUM(B4:F4)</f>
        <v>0.005102064214157739</v>
      </c>
      <c r="J115" t="s">
        <v>98</v>
      </c>
      <c r="K115">
        <v>0.5536</v>
      </c>
    </row>
    <row r="118" ht="12.75">
      <c r="A118" t="s">
        <v>63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65</v>
      </c>
      <c r="H120" t="s">
        <v>66</v>
      </c>
      <c r="I120" t="s">
        <v>61</v>
      </c>
    </row>
    <row r="121" spans="1:9" ht="12.75">
      <c r="A121" t="s">
        <v>81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82</v>
      </c>
      <c r="B122">
        <f>B82*10000/B62</f>
        <v>107.40206100561477</v>
      </c>
      <c r="C122">
        <f>C82*10000/C62</f>
        <v>58.73091951342307</v>
      </c>
      <c r="D122">
        <f>D82*10000/D62</f>
        <v>-5.237330370993943</v>
      </c>
      <c r="E122">
        <f>E82*10000/E62</f>
        <v>-44.459895921510146</v>
      </c>
      <c r="F122">
        <f>F82*10000/F62</f>
        <v>-131.61167512163806</v>
      </c>
      <c r="G122">
        <f>AVERAGE(C122:E122)</f>
        <v>3.011231073639659</v>
      </c>
      <c r="H122">
        <f>STDEV(C122:E122)</f>
        <v>52.087572145004366</v>
      </c>
      <c r="I122">
        <f>(B122*B4+C122*C4+D122*D4+E122*E4+F122*F4)/SUM(B4:F4)</f>
        <v>0.13539259469949058</v>
      </c>
    </row>
    <row r="123" spans="1:9" ht="12.75">
      <c r="A123" t="s">
        <v>83</v>
      </c>
      <c r="B123">
        <f>B83*10000/B62</f>
        <v>5.12386043455937</v>
      </c>
      <c r="C123">
        <f>C83*10000/C62</f>
        <v>1.4136464725913744</v>
      </c>
      <c r="D123">
        <f>D83*10000/D62</f>
        <v>-2.3820616011680165</v>
      </c>
      <c r="E123">
        <f>E83*10000/E62</f>
        <v>-0.3159207041233569</v>
      </c>
      <c r="F123">
        <f>F83*10000/F62</f>
        <v>5.2407219587884235</v>
      </c>
      <c r="G123">
        <f>AVERAGE(C123:E123)</f>
        <v>-0.428111944233333</v>
      </c>
      <c r="H123">
        <f>STDEV(C123:E123)</f>
        <v>1.9003394699549387</v>
      </c>
      <c r="I123">
        <f>(B123*B4+C123*C4+D123*D4+E123*E4+F123*F4)/SUM(B4:F4)</f>
        <v>1.128151119994435</v>
      </c>
    </row>
    <row r="124" spans="1:9" ht="12.75">
      <c r="A124" t="s">
        <v>84</v>
      </c>
      <c r="B124">
        <f>B84*10000/B62</f>
        <v>-0.19539946498595057</v>
      </c>
      <c r="C124">
        <f>C84*10000/C62</f>
        <v>4.884858728101488</v>
      </c>
      <c r="D124">
        <f>D84*10000/D62</f>
        <v>2.8513066552034876</v>
      </c>
      <c r="E124">
        <f>E84*10000/E62</f>
        <v>1.4622975087112382</v>
      </c>
      <c r="F124">
        <f>F84*10000/F62</f>
        <v>0.4459390704885023</v>
      </c>
      <c r="G124">
        <f>AVERAGE(C124:E124)</f>
        <v>3.0661542973387377</v>
      </c>
      <c r="H124">
        <f>STDEV(C124:E124)</f>
        <v>1.7213660148605314</v>
      </c>
      <c r="I124">
        <f>(B124*B4+C124*C4+D124*D4+E124*E4+F124*F4)/SUM(B4:F4)</f>
        <v>2.246671750067926</v>
      </c>
    </row>
    <row r="125" spans="1:9" ht="12.75">
      <c r="A125" t="s">
        <v>85</v>
      </c>
      <c r="B125">
        <f>B85*10000/B62</f>
        <v>0.9601279998188089</v>
      </c>
      <c r="C125">
        <f>C85*10000/C62</f>
        <v>1.0420227624883127</v>
      </c>
      <c r="D125">
        <f>D85*10000/D62</f>
        <v>-0.6927514408163484</v>
      </c>
      <c r="E125">
        <f>E85*10000/E62</f>
        <v>0.40590322856757916</v>
      </c>
      <c r="F125">
        <f>F85*10000/F62</f>
        <v>-1.1210562101990402</v>
      </c>
      <c r="G125">
        <f>AVERAGE(C125:E125)</f>
        <v>0.25172485007984785</v>
      </c>
      <c r="H125">
        <f>STDEV(C125:E125)</f>
        <v>0.8776039046219314</v>
      </c>
      <c r="I125">
        <f>(B125*B4+C125*C4+D125*D4+E125*E4+F125*F4)/SUM(B4:F4)</f>
        <v>0.17114562521667537</v>
      </c>
    </row>
    <row r="126" spans="1:9" ht="12.75">
      <c r="A126" t="s">
        <v>86</v>
      </c>
      <c r="B126">
        <f>B86*10000/B62</f>
        <v>-0.07861750821602229</v>
      </c>
      <c r="C126">
        <f>C86*10000/C62</f>
        <v>-0.9087727866830481</v>
      </c>
      <c r="D126">
        <f>D86*10000/D62</f>
        <v>-0.42117292166198933</v>
      </c>
      <c r="E126">
        <f>E86*10000/E62</f>
        <v>-0.5922121719376324</v>
      </c>
      <c r="F126">
        <f>F86*10000/F62</f>
        <v>0.692699190888804</v>
      </c>
      <c r="G126">
        <f>AVERAGE(C126:E126)</f>
        <v>-0.6407192934275566</v>
      </c>
      <c r="H126">
        <f>STDEV(C126:E126)</f>
        <v>0.24739262866659423</v>
      </c>
      <c r="I126">
        <f>(B126*B4+C126*C4+D126*D4+E126*E4+F126*F4)/SUM(B4:F4)</f>
        <v>-0.3820331695946762</v>
      </c>
    </row>
    <row r="127" spans="1:9" ht="12.75">
      <c r="A127" t="s">
        <v>87</v>
      </c>
      <c r="B127">
        <f>B87*10000/B62</f>
        <v>-0.14965686176945509</v>
      </c>
      <c r="C127">
        <f>C87*10000/C62</f>
        <v>-0.39646444331662584</v>
      </c>
      <c r="D127">
        <f>D87*10000/D62</f>
        <v>0.020210488495959807</v>
      </c>
      <c r="E127">
        <f>E87*10000/E62</f>
        <v>-0.33627107066231354</v>
      </c>
      <c r="F127">
        <f>F87*10000/F62</f>
        <v>0.33728825435354176</v>
      </c>
      <c r="G127">
        <f>AVERAGE(C127:E127)</f>
        <v>-0.23750834182765987</v>
      </c>
      <c r="H127">
        <f>STDEV(C127:E127)</f>
        <v>0.22521113905712176</v>
      </c>
      <c r="I127">
        <f>(B127*B4+C127*C4+D127*D4+E127*E4+F127*F4)/SUM(B4:F4)</f>
        <v>-0.1482958038685607</v>
      </c>
    </row>
    <row r="128" spans="1:9" ht="12.75">
      <c r="A128" t="s">
        <v>88</v>
      </c>
      <c r="B128">
        <f>B88*10000/B62</f>
        <v>-0.01290951462155927</v>
      </c>
      <c r="C128">
        <f>C88*10000/C62</f>
        <v>0.37639674944819573</v>
      </c>
      <c r="D128">
        <f>D88*10000/D62</f>
        <v>0.4929107383782274</v>
      </c>
      <c r="E128">
        <f>E88*10000/E62</f>
        <v>0.5368953702819703</v>
      </c>
      <c r="F128">
        <f>F88*10000/F62</f>
        <v>0.26183634306682124</v>
      </c>
      <c r="G128">
        <f>AVERAGE(C128:E128)</f>
        <v>0.46873428603613115</v>
      </c>
      <c r="H128">
        <f>STDEV(C128:E128)</f>
        <v>0.08293568265995774</v>
      </c>
      <c r="I128">
        <f>(B128*B4+C128*C4+D128*D4+E128*E4+F128*F4)/SUM(B4:F4)</f>
        <v>0.37169596312949754</v>
      </c>
    </row>
    <row r="129" spans="1:9" ht="12.75">
      <c r="A129" t="s">
        <v>89</v>
      </c>
      <c r="B129">
        <f>B89*10000/B62</f>
        <v>-0.09893531556870043</v>
      </c>
      <c r="C129">
        <f>C89*10000/C62</f>
        <v>-0.019609547380262327</v>
      </c>
      <c r="D129">
        <f>D89*10000/D62</f>
        <v>0.006098313932277277</v>
      </c>
      <c r="E129">
        <f>E89*10000/E62</f>
        <v>0.08872664649603114</v>
      </c>
      <c r="F129">
        <f>F89*10000/F62</f>
        <v>0.046719045949775176</v>
      </c>
      <c r="G129">
        <f>AVERAGE(C129:E129)</f>
        <v>0.025071804349348695</v>
      </c>
      <c r="H129">
        <f>STDEV(C129:E129)</f>
        <v>0.05660545671448546</v>
      </c>
      <c r="I129">
        <f>(B129*B4+C129*C4+D129*D4+E129*E4+F129*F4)/SUM(B4:F4)</f>
        <v>0.010071180602716605</v>
      </c>
    </row>
    <row r="130" spans="1:9" ht="12.75">
      <c r="A130" t="s">
        <v>90</v>
      </c>
      <c r="B130">
        <f>B90*10000/B62</f>
        <v>-0.018336757929178597</v>
      </c>
      <c r="C130">
        <f>C90*10000/C62</f>
        <v>-0.05226240167624367</v>
      </c>
      <c r="D130">
        <f>D90*10000/D62</f>
        <v>-0.03717764806799648</v>
      </c>
      <c r="E130">
        <f>E90*10000/E62</f>
        <v>-0.05439979137195545</v>
      </c>
      <c r="F130">
        <f>F90*10000/F62</f>
        <v>0.27814732772160505</v>
      </c>
      <c r="G130">
        <f>AVERAGE(C130:E130)</f>
        <v>-0.04794661370539854</v>
      </c>
      <c r="H130">
        <f>STDEV(C130:E130)</f>
        <v>0.00938722932246214</v>
      </c>
      <c r="I130">
        <f>(B130*B4+C130*C4+D130*D4+E130*E4+F130*F4)/SUM(B4:F4)</f>
        <v>-0.00023524730185931113</v>
      </c>
    </row>
    <row r="131" spans="1:9" ht="12.75">
      <c r="A131" t="s">
        <v>91</v>
      </c>
      <c r="B131">
        <f>B91*10000/B62</f>
        <v>0.04990117554534933</v>
      </c>
      <c r="C131">
        <f>C91*10000/C62</f>
        <v>-0.04300799874381318</v>
      </c>
      <c r="D131">
        <f>D91*10000/D62</f>
        <v>0.01080238166716829</v>
      </c>
      <c r="E131">
        <f>E91*10000/E62</f>
        <v>-0.00949612428594805</v>
      </c>
      <c r="F131">
        <f>F91*10000/F62</f>
        <v>0.03968354835947689</v>
      </c>
      <c r="G131">
        <f>AVERAGE(C131:E131)</f>
        <v>-0.013900580454197647</v>
      </c>
      <c r="H131">
        <f>STDEV(C131:E131)</f>
        <v>0.027174228334897733</v>
      </c>
      <c r="I131">
        <f>(B131*B4+C131*C4+D131*D4+E131*E4+F131*F4)/SUM(B4:F4)</f>
        <v>0.0024374791156370292</v>
      </c>
    </row>
    <row r="132" spans="1:9" ht="12.75">
      <c r="A132" t="s">
        <v>92</v>
      </c>
      <c r="B132">
        <f>B92*10000/B62</f>
        <v>0.014284511726697584</v>
      </c>
      <c r="C132">
        <f>C92*10000/C62</f>
        <v>0.03574487966746131</v>
      </c>
      <c r="D132">
        <f>D92*10000/D62</f>
        <v>0.06461525639803196</v>
      </c>
      <c r="E132">
        <f>E92*10000/E62</f>
        <v>0.08124126339162367</v>
      </c>
      <c r="F132">
        <f>F92*10000/F62</f>
        <v>0.05555873282547435</v>
      </c>
      <c r="G132">
        <f>AVERAGE(C132:E132)</f>
        <v>0.06053379981903898</v>
      </c>
      <c r="H132">
        <f>STDEV(C132:E132)</f>
        <v>0.023021163064639225</v>
      </c>
      <c r="I132">
        <f>(B132*B4+C132*C4+D132*D4+E132*E4+F132*F4)/SUM(B4:F4)</f>
        <v>0.053199484309497544</v>
      </c>
    </row>
    <row r="133" spans="1:9" ht="12.75">
      <c r="A133" t="s">
        <v>93</v>
      </c>
      <c r="B133">
        <f>B93*10000/B62</f>
        <v>0.10758633203697401</v>
      </c>
      <c r="C133">
        <f>C93*10000/C62</f>
        <v>0.07217842181898215</v>
      </c>
      <c r="D133">
        <f>D93*10000/D62</f>
        <v>0.11001938162488824</v>
      </c>
      <c r="E133">
        <f>E93*10000/E62</f>
        <v>0.09822045859523734</v>
      </c>
      <c r="F133">
        <f>F93*10000/F62</f>
        <v>0.0668496008552605</v>
      </c>
      <c r="G133">
        <f>AVERAGE(C133:E133)</f>
        <v>0.0934727540130359</v>
      </c>
      <c r="H133">
        <f>STDEV(C133:E133)</f>
        <v>0.019362078500459238</v>
      </c>
      <c r="I133">
        <f>(B133*B4+C133*C4+D133*D4+E133*E4+F133*F4)/SUM(B4:F4)</f>
        <v>0.09195969553559351</v>
      </c>
    </row>
    <row r="134" spans="1:9" ht="12.75">
      <c r="A134" t="s">
        <v>94</v>
      </c>
      <c r="B134">
        <f>B94*10000/B62</f>
        <v>-0.024380437195784237</v>
      </c>
      <c r="C134">
        <f>C94*10000/C62</f>
        <v>-0.02138402995899645</v>
      </c>
      <c r="D134">
        <f>D94*10000/D62</f>
        <v>-0.001400849607674865</v>
      </c>
      <c r="E134">
        <f>E94*10000/E62</f>
        <v>0.009647672169443252</v>
      </c>
      <c r="F134">
        <f>F94*10000/F62</f>
        <v>-0.00957447713669601</v>
      </c>
      <c r="G134">
        <f>AVERAGE(C134:E134)</f>
        <v>-0.0043790691324093545</v>
      </c>
      <c r="H134">
        <f>STDEV(C134:E134)</f>
        <v>0.015728762758087</v>
      </c>
      <c r="I134">
        <f>(B134*B4+C134*C4+D134*D4+E134*E4+F134*F4)/SUM(B4:F4)</f>
        <v>-0.00795658263084804</v>
      </c>
    </row>
    <row r="135" spans="1:9" ht="12.75">
      <c r="A135" t="s">
        <v>95</v>
      </c>
      <c r="B135">
        <f>B95*10000/B62</f>
        <v>-0.001780307048597856</v>
      </c>
      <c r="C135">
        <f>C95*10000/C62</f>
        <v>0.007255667960820294</v>
      </c>
      <c r="D135">
        <f>D95*10000/D62</f>
        <v>-0.0027355013269822533</v>
      </c>
      <c r="E135">
        <f>E95*10000/E62</f>
        <v>0.002337179254707884</v>
      </c>
      <c r="F135">
        <f>F95*10000/F62</f>
        <v>0.005312282370995801</v>
      </c>
      <c r="G135">
        <f>AVERAGE(C135:E135)</f>
        <v>0.0022857819628486417</v>
      </c>
      <c r="H135">
        <f>STDEV(C135:E135)</f>
        <v>0.004995782941200514</v>
      </c>
      <c r="I135">
        <f>(B135*B4+C135*C4+D135*D4+E135*E4+F135*F4)/SUM(B4:F4)</f>
        <v>0.002103113091677675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2005-07-06T12:45:52Z</cp:lastPrinted>
  <dcterms:created xsi:type="dcterms:W3CDTF">2005-07-06T12:45:52Z</dcterms:created>
  <dcterms:modified xsi:type="dcterms:W3CDTF">2005-07-07T10:37:28Z</dcterms:modified>
  <cp:category/>
  <cp:version/>
  <cp:contentType/>
  <cp:contentStatus/>
</cp:coreProperties>
</file>