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<sst xmlns="http://schemas.openxmlformats.org/spreadsheetml/2006/main" count="204" uniqueCount="98">
  <si>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07/07/2005       07:30:48</t>
  </si>
  <si>
    <t>LISSNER</t>
  </si>
  <si>
    <t>HCMQAP604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</si>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</sst>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4479218"/>
        <c:axId val="18986371"/>
      </c:lineChart>
      <c:catAx>
        <c:axId val="244792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986371"/>
        <c:crosses val="autoZero"/>
        <c:auto val="1"/>
        <c:lblOffset val="100"/>
        <c:noMultiLvlLbl val="0"/>
      </c:catAx>
      <c:valAx>
        <c:axId val="18986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47921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-0.002258</v>
      </c>
      <c r="C4" s="12">
        <v>-0.00376</v>
      </c>
      <c r="D4" s="12">
        <v>-0.003758</v>
      </c>
      <c r="E4" s="12">
        <v>-0.003757</v>
      </c>
      <c r="F4" s="24">
        <v>-0.002089</v>
      </c>
      <c r="G4" s="34">
        <v>-0.011715</v>
      </c>
    </row>
    <row r="5" spans="1:7" ht="12.75" thickBot="1">
      <c r="A5" s="44" t="s">
        <v>13</v>
      </c>
      <c r="B5" s="45">
        <v>-4.84551</v>
      </c>
      <c r="C5" s="46">
        <v>-3.739937</v>
      </c>
      <c r="D5" s="46">
        <v>1.710377</v>
      </c>
      <c r="E5" s="46">
        <v>3.005284</v>
      </c>
      <c r="F5" s="47">
        <v>3.527172</v>
      </c>
      <c r="G5" s="48">
        <v>7.361937</v>
      </c>
    </row>
    <row r="6" spans="1:7" ht="12.75" thickTop="1">
      <c r="A6" s="6" t="s">
        <v>14</v>
      </c>
      <c r="B6" s="39">
        <v>162.9032</v>
      </c>
      <c r="C6" s="40">
        <v>-19.44449</v>
      </c>
      <c r="D6" s="40">
        <v>65.7562</v>
      </c>
      <c r="E6" s="40">
        <v>-151.8764</v>
      </c>
      <c r="F6" s="41">
        <v>13.82005</v>
      </c>
      <c r="G6" s="42">
        <v>-0.00141993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3.398882</v>
      </c>
      <c r="C8" s="13">
        <v>-0.7884044</v>
      </c>
      <c r="D8" s="13">
        <v>0.4533809</v>
      </c>
      <c r="E8" s="13">
        <v>0.8000629</v>
      </c>
      <c r="F8" s="25">
        <v>0.6340233</v>
      </c>
      <c r="G8" s="35">
        <v>0.6877297</v>
      </c>
    </row>
    <row r="9" spans="1:7" ht="12">
      <c r="A9" s="20" t="s">
        <v>17</v>
      </c>
      <c r="B9" s="29">
        <v>0.645259</v>
      </c>
      <c r="C9" s="13">
        <v>-0.3829439</v>
      </c>
      <c r="D9" s="13">
        <v>-0.5943936</v>
      </c>
      <c r="E9" s="13">
        <v>0.3429948</v>
      </c>
      <c r="F9" s="25">
        <v>-1.079795</v>
      </c>
      <c r="G9" s="35">
        <v>-0.2038055</v>
      </c>
    </row>
    <row r="10" spans="1:7" ht="12">
      <c r="A10" s="20" t="s">
        <v>18</v>
      </c>
      <c r="B10" s="29">
        <v>0.906095</v>
      </c>
      <c r="C10" s="13">
        <v>1.012321</v>
      </c>
      <c r="D10" s="13">
        <v>0.1847418</v>
      </c>
      <c r="E10" s="13">
        <v>-0.2063148</v>
      </c>
      <c r="F10" s="25">
        <v>-1.363982</v>
      </c>
      <c r="G10" s="35">
        <v>0.187026</v>
      </c>
    </row>
    <row r="11" spans="1:7" ht="12">
      <c r="A11" s="21" t="s">
        <v>19</v>
      </c>
      <c r="B11" s="31">
        <v>2.564077</v>
      </c>
      <c r="C11" s="15">
        <v>1.719297</v>
      </c>
      <c r="D11" s="15">
        <v>2.207459</v>
      </c>
      <c r="E11" s="15">
        <v>2.294152</v>
      </c>
      <c r="F11" s="27">
        <v>13.47101</v>
      </c>
      <c r="G11" s="37">
        <v>3.668539</v>
      </c>
    </row>
    <row r="12" spans="1:7" ht="12">
      <c r="A12" s="20" t="s">
        <v>20</v>
      </c>
      <c r="B12" s="29">
        <v>0.2129806</v>
      </c>
      <c r="C12" s="13">
        <v>0.2256661</v>
      </c>
      <c r="D12" s="13">
        <v>0.2033009</v>
      </c>
      <c r="E12" s="13">
        <v>-0.1965595</v>
      </c>
      <c r="F12" s="25">
        <v>-0.324009</v>
      </c>
      <c r="G12" s="35">
        <v>0.04340584</v>
      </c>
    </row>
    <row r="13" spans="1:7" ht="12">
      <c r="A13" s="20" t="s">
        <v>21</v>
      </c>
      <c r="B13" s="29">
        <v>-0.08630719</v>
      </c>
      <c r="C13" s="13">
        <v>-0.0240164</v>
      </c>
      <c r="D13" s="13">
        <v>-0.009426431</v>
      </c>
      <c r="E13" s="13">
        <v>0.1363304</v>
      </c>
      <c r="F13" s="25">
        <v>-0.2282863</v>
      </c>
      <c r="G13" s="35">
        <v>-0.01825703</v>
      </c>
    </row>
    <row r="14" spans="1:7" ht="12">
      <c r="A14" s="20" t="s">
        <v>22</v>
      </c>
      <c r="B14" s="29">
        <v>-0.0333365</v>
      </c>
      <c r="C14" s="13">
        <v>0.009606978</v>
      </c>
      <c r="D14" s="13">
        <v>-0.04079622</v>
      </c>
      <c r="E14" s="13">
        <v>-0.03653467</v>
      </c>
      <c r="F14" s="25">
        <v>-0.04271853</v>
      </c>
      <c r="G14" s="35">
        <v>-0.0268151</v>
      </c>
    </row>
    <row r="15" spans="1:7" ht="12">
      <c r="A15" s="21" t="s">
        <v>23</v>
      </c>
      <c r="B15" s="31">
        <v>-0.3794802</v>
      </c>
      <c r="C15" s="15">
        <v>-0.1974094</v>
      </c>
      <c r="D15" s="15">
        <v>-0.1311555</v>
      </c>
      <c r="E15" s="15">
        <v>-0.1404607</v>
      </c>
      <c r="F15" s="27">
        <v>-0.49822</v>
      </c>
      <c r="G15" s="37">
        <v>-0.2343039</v>
      </c>
    </row>
    <row r="16" spans="1:7" ht="12">
      <c r="A16" s="20" t="s">
        <v>24</v>
      </c>
      <c r="B16" s="29">
        <v>-0.01080178</v>
      </c>
      <c r="C16" s="13">
        <v>0.0009085354</v>
      </c>
      <c r="D16" s="13">
        <v>-0.0008120881</v>
      </c>
      <c r="E16" s="13">
        <v>-0.01653096</v>
      </c>
      <c r="F16" s="25">
        <v>-0.06140525</v>
      </c>
      <c r="G16" s="35">
        <v>-0.01372289</v>
      </c>
    </row>
    <row r="17" spans="1:7" ht="12">
      <c r="A17" s="20" t="s">
        <v>25</v>
      </c>
      <c r="B17" s="29">
        <v>-0.01997026</v>
      </c>
      <c r="C17" s="13">
        <v>-0.008061685</v>
      </c>
      <c r="D17" s="13">
        <v>-0.01931349</v>
      </c>
      <c r="E17" s="13">
        <v>-0.02816987</v>
      </c>
      <c r="F17" s="25">
        <v>-0.02064243</v>
      </c>
      <c r="G17" s="35">
        <v>-0.01900779</v>
      </c>
    </row>
    <row r="18" spans="1:7" ht="12">
      <c r="A18" s="20" t="s">
        <v>26</v>
      </c>
      <c r="B18" s="29">
        <v>-0.02996054</v>
      </c>
      <c r="C18" s="13">
        <v>0.01404416</v>
      </c>
      <c r="D18" s="13">
        <v>-0.005316147</v>
      </c>
      <c r="E18" s="13">
        <v>0.05822156</v>
      </c>
      <c r="F18" s="25">
        <v>-0.01141318</v>
      </c>
      <c r="G18" s="35">
        <v>0.01025474</v>
      </c>
    </row>
    <row r="19" spans="1:7" ht="12">
      <c r="A19" s="21" t="s">
        <v>27</v>
      </c>
      <c r="B19" s="31">
        <v>-0.2211187</v>
      </c>
      <c r="C19" s="15">
        <v>-0.2070212</v>
      </c>
      <c r="D19" s="15">
        <v>-0.2094718</v>
      </c>
      <c r="E19" s="15">
        <v>-0.2064479</v>
      </c>
      <c r="F19" s="27">
        <v>-0.149486</v>
      </c>
      <c r="G19" s="37">
        <v>-0.2018161</v>
      </c>
    </row>
    <row r="20" spans="1:7" ht="12.75" thickBot="1">
      <c r="A20" s="44" t="s">
        <v>28</v>
      </c>
      <c r="B20" s="45">
        <v>-0.003233397</v>
      </c>
      <c r="C20" s="46">
        <v>-0.007364472</v>
      </c>
      <c r="D20" s="46">
        <v>-0.01023485</v>
      </c>
      <c r="E20" s="46">
        <v>-0.006575503</v>
      </c>
      <c r="F20" s="47">
        <v>-0.002672131</v>
      </c>
      <c r="G20" s="48">
        <v>-0.006640608</v>
      </c>
    </row>
    <row r="21" spans="1:7" ht="12.75" thickTop="1">
      <c r="A21" s="6" t="s">
        <v>29</v>
      </c>
      <c r="B21" s="39">
        <v>-39.33626</v>
      </c>
      <c r="C21" s="40">
        <v>69.75067</v>
      </c>
      <c r="D21" s="40">
        <v>0.3393422</v>
      </c>
      <c r="E21" s="40">
        <v>-30.08214</v>
      </c>
      <c r="F21" s="41">
        <v>-29.50304</v>
      </c>
      <c r="G21" s="43">
        <v>0.004005908</v>
      </c>
    </row>
    <row r="22" spans="1:7" ht="12">
      <c r="A22" s="20" t="s">
        <v>30</v>
      </c>
      <c r="B22" s="29">
        <v>-96.91323</v>
      </c>
      <c r="C22" s="13">
        <v>-74.80013</v>
      </c>
      <c r="D22" s="13">
        <v>34.20768</v>
      </c>
      <c r="E22" s="13">
        <v>60.10641</v>
      </c>
      <c r="F22" s="25">
        <v>70.5446</v>
      </c>
      <c r="G22" s="36">
        <v>0</v>
      </c>
    </row>
    <row r="23" spans="1:7" ht="12">
      <c r="A23" s="20" t="s">
        <v>31</v>
      </c>
      <c r="B23" s="29">
        <v>-1.22577</v>
      </c>
      <c r="C23" s="13">
        <v>1.737508</v>
      </c>
      <c r="D23" s="13">
        <v>-0.3203528</v>
      </c>
      <c r="E23" s="13">
        <v>0.1279727</v>
      </c>
      <c r="F23" s="25">
        <v>6.355714</v>
      </c>
      <c r="G23" s="35">
        <v>1.04464</v>
      </c>
    </row>
    <row r="24" spans="1:7" ht="12">
      <c r="A24" s="20" t="s">
        <v>32</v>
      </c>
      <c r="B24" s="29">
        <v>4.192011</v>
      </c>
      <c r="C24" s="13">
        <v>0.8381548</v>
      </c>
      <c r="D24" s="13">
        <v>-3.672646</v>
      </c>
      <c r="E24" s="13">
        <v>-2.089576</v>
      </c>
      <c r="F24" s="25">
        <v>2.768923</v>
      </c>
      <c r="G24" s="35">
        <v>-0.2082978</v>
      </c>
    </row>
    <row r="25" spans="1:7" ht="12">
      <c r="A25" s="20" t="s">
        <v>33</v>
      </c>
      <c r="B25" s="29">
        <v>0.2134926</v>
      </c>
      <c r="C25" s="13">
        <v>0.9094574</v>
      </c>
      <c r="D25" s="13">
        <v>0.2634878</v>
      </c>
      <c r="E25" s="13">
        <v>0.8572189</v>
      </c>
      <c r="F25" s="25">
        <v>-0.6007076</v>
      </c>
      <c r="G25" s="35">
        <v>0.4389744</v>
      </c>
    </row>
    <row r="26" spans="1:7" ht="12">
      <c r="A26" s="21" t="s">
        <v>34</v>
      </c>
      <c r="B26" s="31">
        <v>0.3232194</v>
      </c>
      <c r="C26" s="15">
        <v>0.06240177</v>
      </c>
      <c r="D26" s="15">
        <v>0.4553215</v>
      </c>
      <c r="E26" s="15">
        <v>-0.3391065</v>
      </c>
      <c r="F26" s="27">
        <v>1.386254</v>
      </c>
      <c r="G26" s="37">
        <v>0.2749478</v>
      </c>
    </row>
    <row r="27" spans="1:7" ht="12">
      <c r="A27" s="20" t="s">
        <v>35</v>
      </c>
      <c r="B27" s="29">
        <v>0.2685323</v>
      </c>
      <c r="C27" s="13">
        <v>0.03621886</v>
      </c>
      <c r="D27" s="13">
        <v>0.3507255</v>
      </c>
      <c r="E27" s="13">
        <v>0.2841692</v>
      </c>
      <c r="F27" s="25">
        <v>0.6467898</v>
      </c>
      <c r="G27" s="35">
        <v>0.286732</v>
      </c>
    </row>
    <row r="28" spans="1:7" ht="12">
      <c r="A28" s="20" t="s">
        <v>36</v>
      </c>
      <c r="B28" s="29">
        <v>0.5142266</v>
      </c>
      <c r="C28" s="13">
        <v>0.2993982</v>
      </c>
      <c r="D28" s="13">
        <v>-0.3447412</v>
      </c>
      <c r="E28" s="13">
        <v>-0.3853928</v>
      </c>
      <c r="F28" s="25">
        <v>0.1408501</v>
      </c>
      <c r="G28" s="35">
        <v>-0.0104206</v>
      </c>
    </row>
    <row r="29" spans="1:7" ht="12">
      <c r="A29" s="20" t="s">
        <v>37</v>
      </c>
      <c r="B29" s="29">
        <v>0.08477763</v>
      </c>
      <c r="C29" s="13">
        <v>0.05182833</v>
      </c>
      <c r="D29" s="13">
        <v>0.1115367</v>
      </c>
      <c r="E29" s="13">
        <v>0.06514545</v>
      </c>
      <c r="F29" s="25">
        <v>0.1100104</v>
      </c>
      <c r="G29" s="35">
        <v>0.08193813</v>
      </c>
    </row>
    <row r="30" spans="1:7" ht="12">
      <c r="A30" s="21" t="s">
        <v>38</v>
      </c>
      <c r="B30" s="31">
        <v>0.0993352</v>
      </c>
      <c r="C30" s="15">
        <v>0.06105906</v>
      </c>
      <c r="D30" s="15">
        <v>0.109479</v>
      </c>
      <c r="E30" s="15">
        <v>0.110185</v>
      </c>
      <c r="F30" s="27">
        <v>0.2062925</v>
      </c>
      <c r="G30" s="37">
        <v>0.1094882</v>
      </c>
    </row>
    <row r="31" spans="1:7" ht="12">
      <c r="A31" s="20" t="s">
        <v>39</v>
      </c>
      <c r="B31" s="29">
        <v>0.04910567</v>
      </c>
      <c r="C31" s="13">
        <v>0.0006836733</v>
      </c>
      <c r="D31" s="13">
        <v>0.05023486</v>
      </c>
      <c r="E31" s="13">
        <v>0.03051572</v>
      </c>
      <c r="F31" s="25">
        <v>0.04992355</v>
      </c>
      <c r="G31" s="35">
        <v>0.033362</v>
      </c>
    </row>
    <row r="32" spans="1:7" ht="12">
      <c r="A32" s="20" t="s">
        <v>40</v>
      </c>
      <c r="B32" s="29">
        <v>0.04755528</v>
      </c>
      <c r="C32" s="13">
        <v>0.04538909</v>
      </c>
      <c r="D32" s="13">
        <v>-0.008190289</v>
      </c>
      <c r="E32" s="13">
        <v>-0.03856999</v>
      </c>
      <c r="F32" s="25">
        <v>-0.004883299</v>
      </c>
      <c r="G32" s="35">
        <v>0.005897642</v>
      </c>
    </row>
    <row r="33" spans="1:7" ht="12">
      <c r="A33" s="20" t="s">
        <v>41</v>
      </c>
      <c r="B33" s="29">
        <v>0.1014257</v>
      </c>
      <c r="C33" s="13">
        <v>0.05776066</v>
      </c>
      <c r="D33" s="13">
        <v>0.09333807</v>
      </c>
      <c r="E33" s="13">
        <v>0.08334759</v>
      </c>
      <c r="F33" s="25">
        <v>0.06067982</v>
      </c>
      <c r="G33" s="35">
        <v>0.0791733</v>
      </c>
    </row>
    <row r="34" spans="1:7" ht="12">
      <c r="A34" s="21" t="s">
        <v>42</v>
      </c>
      <c r="B34" s="31">
        <v>0.01887331</v>
      </c>
      <c r="C34" s="15">
        <v>0.02024173</v>
      </c>
      <c r="D34" s="15">
        <v>0.01328759</v>
      </c>
      <c r="E34" s="15">
        <v>-0.003393592</v>
      </c>
      <c r="F34" s="27">
        <v>-0.03524218</v>
      </c>
      <c r="G34" s="37">
        <v>0.005282582</v>
      </c>
    </row>
    <row r="35" spans="1:7" ht="12.75" thickBot="1">
      <c r="A35" s="22" t="s">
        <v>43</v>
      </c>
      <c r="B35" s="32">
        <v>-0.001429593</v>
      </c>
      <c r="C35" s="16">
        <v>0.001173915</v>
      </c>
      <c r="D35" s="16">
        <v>-0.0002627793</v>
      </c>
      <c r="E35" s="16">
        <v>0.00544572</v>
      </c>
      <c r="F35" s="28">
        <v>0.003284974</v>
      </c>
      <c r="G35" s="38">
        <v>0.001762371</v>
      </c>
    </row>
    <row r="36" spans="1:7" ht="12">
      <c r="A36" s="4" t="s">
        <v>44</v>
      </c>
      <c r="B36" s="3">
        <v>22.10388</v>
      </c>
      <c r="C36" s="3">
        <v>22.10083</v>
      </c>
      <c r="D36" s="3">
        <v>22.10388</v>
      </c>
      <c r="E36" s="3">
        <v>22.09778</v>
      </c>
      <c r="F36" s="3">
        <v>22.09778</v>
      </c>
      <c r="G36" s="3"/>
    </row>
    <row r="37" spans="1:6" ht="12">
      <c r="A37" s="4" t="s">
        <v>45</v>
      </c>
      <c r="B37" s="2">
        <v>-0.2614339</v>
      </c>
      <c r="C37" s="2">
        <v>-0.1775106</v>
      </c>
      <c r="D37" s="2">
        <v>-0.1378377</v>
      </c>
      <c r="E37" s="2">
        <v>-0.1063029</v>
      </c>
      <c r="F37" s="2">
        <v>-0.08544922</v>
      </c>
    </row>
    <row r="38" spans="1:7" ht="12">
      <c r="A38" s="4" t="s">
        <v>53</v>
      </c>
      <c r="B38" s="2">
        <v>-0.0002775574</v>
      </c>
      <c r="C38" s="2">
        <v>3.394069E-05</v>
      </c>
      <c r="D38" s="2">
        <v>-0.0001117862</v>
      </c>
      <c r="E38" s="2">
        <v>0.0002584879</v>
      </c>
      <c r="F38" s="2">
        <v>-2.313911E-05</v>
      </c>
      <c r="G38" s="2">
        <v>0.000155362</v>
      </c>
    </row>
    <row r="39" spans="1:7" ht="12.75" thickBot="1">
      <c r="A39" s="4" t="s">
        <v>54</v>
      </c>
      <c r="B39" s="2">
        <v>6.418174E-05</v>
      </c>
      <c r="C39" s="2">
        <v>-0.0001183223</v>
      </c>
      <c r="D39" s="2">
        <v>0</v>
      </c>
      <c r="E39" s="2">
        <v>4.958596E-05</v>
      </c>
      <c r="F39" s="2">
        <v>5.03184E-05</v>
      </c>
      <c r="G39" s="2">
        <v>0.0006845476</v>
      </c>
    </row>
    <row r="40" spans="2:7" ht="12.75" thickBot="1">
      <c r="B40" s="7" t="s">
        <v>46</v>
      </c>
      <c r="C40" s="18">
        <v>-0.003758</v>
      </c>
      <c r="D40" s="17" t="s">
        <v>47</v>
      </c>
      <c r="E40" s="18">
        <v>3.116962</v>
      </c>
      <c r="F40" s="17" t="s">
        <v>48</v>
      </c>
      <c r="G40" s="8">
        <v>55.096591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0.002258</v>
      </c>
      <c r="C4">
        <v>0.00376</v>
      </c>
      <c r="D4">
        <v>0.003758</v>
      </c>
      <c r="E4">
        <v>0.003757</v>
      </c>
      <c r="F4">
        <v>0.002089</v>
      </c>
      <c r="G4">
        <v>0.011715</v>
      </c>
    </row>
    <row r="5" spans="1:7" ht="12.75">
      <c r="A5" t="s">
        <v>13</v>
      </c>
      <c r="B5">
        <v>-4.84551</v>
      </c>
      <c r="C5">
        <v>-3.739937</v>
      </c>
      <c r="D5">
        <v>1.710377</v>
      </c>
      <c r="E5">
        <v>3.005284</v>
      </c>
      <c r="F5">
        <v>3.527172</v>
      </c>
      <c r="G5">
        <v>7.361937</v>
      </c>
    </row>
    <row r="6" spans="1:7" ht="12.75">
      <c r="A6" t="s">
        <v>14</v>
      </c>
      <c r="B6" s="49">
        <v>162.9032</v>
      </c>
      <c r="C6" s="49">
        <v>-19.44449</v>
      </c>
      <c r="D6" s="49">
        <v>65.7562</v>
      </c>
      <c r="E6" s="49">
        <v>-151.8764</v>
      </c>
      <c r="F6" s="49">
        <v>13.82005</v>
      </c>
      <c r="G6" s="49">
        <v>-0.00141993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3.398882</v>
      </c>
      <c r="C8" s="49">
        <v>-0.7884044</v>
      </c>
      <c r="D8" s="49">
        <v>0.4533809</v>
      </c>
      <c r="E8" s="49">
        <v>0.8000629</v>
      </c>
      <c r="F8" s="49">
        <v>0.6340233</v>
      </c>
      <c r="G8" s="49">
        <v>0.6877297</v>
      </c>
    </row>
    <row r="9" spans="1:7" ht="12.75">
      <c r="A9" t="s">
        <v>17</v>
      </c>
      <c r="B9" s="49">
        <v>0.645259</v>
      </c>
      <c r="C9" s="49">
        <v>-0.3829439</v>
      </c>
      <c r="D9" s="49">
        <v>-0.5943936</v>
      </c>
      <c r="E9" s="49">
        <v>0.3429948</v>
      </c>
      <c r="F9" s="49">
        <v>-1.079795</v>
      </c>
      <c r="G9" s="49">
        <v>-0.2038055</v>
      </c>
    </row>
    <row r="10" spans="1:7" ht="12.75">
      <c r="A10" t="s">
        <v>18</v>
      </c>
      <c r="B10" s="49">
        <v>0.906095</v>
      </c>
      <c r="C10" s="49">
        <v>1.012321</v>
      </c>
      <c r="D10" s="49">
        <v>0.1847418</v>
      </c>
      <c r="E10" s="49">
        <v>-0.2063148</v>
      </c>
      <c r="F10" s="49">
        <v>-1.363982</v>
      </c>
      <c r="G10" s="49">
        <v>0.187026</v>
      </c>
    </row>
    <row r="11" spans="1:7" ht="12.75">
      <c r="A11" t="s">
        <v>19</v>
      </c>
      <c r="B11" s="49">
        <v>2.564077</v>
      </c>
      <c r="C11" s="49">
        <v>1.719297</v>
      </c>
      <c r="D11" s="49">
        <v>2.207459</v>
      </c>
      <c r="E11" s="49">
        <v>2.294152</v>
      </c>
      <c r="F11" s="49">
        <v>13.47101</v>
      </c>
      <c r="G11" s="49">
        <v>3.668539</v>
      </c>
    </row>
    <row r="12" spans="1:7" ht="12.75">
      <c r="A12" t="s">
        <v>20</v>
      </c>
      <c r="B12" s="49">
        <v>0.2129806</v>
      </c>
      <c r="C12" s="49">
        <v>0.2256661</v>
      </c>
      <c r="D12" s="49">
        <v>0.2033009</v>
      </c>
      <c r="E12" s="49">
        <v>-0.1965595</v>
      </c>
      <c r="F12" s="49">
        <v>-0.324009</v>
      </c>
      <c r="G12" s="49">
        <v>0.04340584</v>
      </c>
    </row>
    <row r="13" spans="1:7" ht="12.75">
      <c r="A13" t="s">
        <v>21</v>
      </c>
      <c r="B13" s="49">
        <v>-0.08630719</v>
      </c>
      <c r="C13" s="49">
        <v>-0.0240164</v>
      </c>
      <c r="D13" s="49">
        <v>-0.009426431</v>
      </c>
      <c r="E13" s="49">
        <v>0.1363304</v>
      </c>
      <c r="F13" s="49">
        <v>-0.2282863</v>
      </c>
      <c r="G13" s="49">
        <v>-0.01825703</v>
      </c>
    </row>
    <row r="14" spans="1:7" ht="12.75">
      <c r="A14" t="s">
        <v>22</v>
      </c>
      <c r="B14" s="49">
        <v>-0.0333365</v>
      </c>
      <c r="C14" s="49">
        <v>0.009606978</v>
      </c>
      <c r="D14" s="49">
        <v>-0.04079622</v>
      </c>
      <c r="E14" s="49">
        <v>-0.03653467</v>
      </c>
      <c r="F14" s="49">
        <v>-0.04271853</v>
      </c>
      <c r="G14" s="49">
        <v>-0.0268151</v>
      </c>
    </row>
    <row r="15" spans="1:7" ht="12.75">
      <c r="A15" t="s">
        <v>23</v>
      </c>
      <c r="B15" s="49">
        <v>-0.3794802</v>
      </c>
      <c r="C15" s="49">
        <v>-0.1974094</v>
      </c>
      <c r="D15" s="49">
        <v>-0.1311555</v>
      </c>
      <c r="E15" s="49">
        <v>-0.1404607</v>
      </c>
      <c r="F15" s="49">
        <v>-0.49822</v>
      </c>
      <c r="G15" s="49">
        <v>-0.2343039</v>
      </c>
    </row>
    <row r="16" spans="1:7" ht="12.75">
      <c r="A16" t="s">
        <v>24</v>
      </c>
      <c r="B16" s="49">
        <v>-0.01080178</v>
      </c>
      <c r="C16" s="49">
        <v>0.0009085354</v>
      </c>
      <c r="D16" s="49">
        <v>-0.0008120881</v>
      </c>
      <c r="E16" s="49">
        <v>-0.01653096</v>
      </c>
      <c r="F16" s="49">
        <v>-0.06140525</v>
      </c>
      <c r="G16" s="49">
        <v>-0.01372289</v>
      </c>
    </row>
    <row r="17" spans="1:7" ht="12.75">
      <c r="A17" t="s">
        <v>25</v>
      </c>
      <c r="B17" s="49">
        <v>-0.01997026</v>
      </c>
      <c r="C17" s="49">
        <v>-0.008061685</v>
      </c>
      <c r="D17" s="49">
        <v>-0.01931349</v>
      </c>
      <c r="E17" s="49">
        <v>-0.02816987</v>
      </c>
      <c r="F17" s="49">
        <v>-0.02064243</v>
      </c>
      <c r="G17" s="49">
        <v>-0.01900779</v>
      </c>
    </row>
    <row r="18" spans="1:7" ht="12.75">
      <c r="A18" t="s">
        <v>26</v>
      </c>
      <c r="B18" s="49">
        <v>-0.02996054</v>
      </c>
      <c r="C18" s="49">
        <v>0.01404416</v>
      </c>
      <c r="D18" s="49">
        <v>-0.005316147</v>
      </c>
      <c r="E18" s="49">
        <v>0.05822156</v>
      </c>
      <c r="F18" s="49">
        <v>-0.01141318</v>
      </c>
      <c r="G18" s="49">
        <v>0.01025474</v>
      </c>
    </row>
    <row r="19" spans="1:7" ht="12.75">
      <c r="A19" t="s">
        <v>27</v>
      </c>
      <c r="B19" s="49">
        <v>-0.2211187</v>
      </c>
      <c r="C19" s="49">
        <v>-0.2070212</v>
      </c>
      <c r="D19" s="49">
        <v>-0.2094718</v>
      </c>
      <c r="E19" s="49">
        <v>-0.2064479</v>
      </c>
      <c r="F19" s="49">
        <v>-0.149486</v>
      </c>
      <c r="G19" s="49">
        <v>-0.2018161</v>
      </c>
    </row>
    <row r="20" spans="1:7" ht="12.75">
      <c r="A20" t="s">
        <v>28</v>
      </c>
      <c r="B20" s="49">
        <v>-0.003233397</v>
      </c>
      <c r="C20" s="49">
        <v>-0.007364472</v>
      </c>
      <c r="D20" s="49">
        <v>-0.01023485</v>
      </c>
      <c r="E20" s="49">
        <v>-0.006575503</v>
      </c>
      <c r="F20" s="49">
        <v>-0.002672131</v>
      </c>
      <c r="G20" s="49">
        <v>-0.006640608</v>
      </c>
    </row>
    <row r="21" spans="1:7" ht="12.75">
      <c r="A21" t="s">
        <v>29</v>
      </c>
      <c r="B21" s="49">
        <v>-39.33626</v>
      </c>
      <c r="C21" s="49">
        <v>69.75067</v>
      </c>
      <c r="D21" s="49">
        <v>0.3393422</v>
      </c>
      <c r="E21" s="49">
        <v>-30.08214</v>
      </c>
      <c r="F21" s="49">
        <v>-29.50304</v>
      </c>
      <c r="G21" s="49">
        <v>0.004005908</v>
      </c>
    </row>
    <row r="22" spans="1:7" ht="12.75">
      <c r="A22" t="s">
        <v>30</v>
      </c>
      <c r="B22" s="49">
        <v>-96.91323</v>
      </c>
      <c r="C22" s="49">
        <v>-74.80013</v>
      </c>
      <c r="D22" s="49">
        <v>34.20768</v>
      </c>
      <c r="E22" s="49">
        <v>60.10641</v>
      </c>
      <c r="F22" s="49">
        <v>70.5446</v>
      </c>
      <c r="G22" s="49">
        <v>0</v>
      </c>
    </row>
    <row r="23" spans="1:7" ht="12.75">
      <c r="A23" t="s">
        <v>31</v>
      </c>
      <c r="B23" s="49">
        <v>-1.22577</v>
      </c>
      <c r="C23" s="49">
        <v>1.737508</v>
      </c>
      <c r="D23" s="49">
        <v>-0.3203528</v>
      </c>
      <c r="E23" s="49">
        <v>0.1279727</v>
      </c>
      <c r="F23" s="49">
        <v>6.355714</v>
      </c>
      <c r="G23" s="49">
        <v>1.04464</v>
      </c>
    </row>
    <row r="24" spans="1:7" ht="12.75">
      <c r="A24" t="s">
        <v>32</v>
      </c>
      <c r="B24" s="49">
        <v>4.192011</v>
      </c>
      <c r="C24" s="49">
        <v>0.8381548</v>
      </c>
      <c r="D24" s="49">
        <v>-3.672646</v>
      </c>
      <c r="E24" s="49">
        <v>-2.089576</v>
      </c>
      <c r="F24" s="49">
        <v>2.768923</v>
      </c>
      <c r="G24" s="49">
        <v>-0.2082978</v>
      </c>
    </row>
    <row r="25" spans="1:7" ht="12.75">
      <c r="A25" t="s">
        <v>33</v>
      </c>
      <c r="B25" s="49">
        <v>0.2134926</v>
      </c>
      <c r="C25" s="49">
        <v>0.9094574</v>
      </c>
      <c r="D25" s="49">
        <v>0.2634878</v>
      </c>
      <c r="E25" s="49">
        <v>0.8572189</v>
      </c>
      <c r="F25" s="49">
        <v>-0.6007076</v>
      </c>
      <c r="G25" s="49">
        <v>0.4389744</v>
      </c>
    </row>
    <row r="26" spans="1:7" ht="12.75">
      <c r="A26" t="s">
        <v>34</v>
      </c>
      <c r="B26" s="49">
        <v>0.3232194</v>
      </c>
      <c r="C26" s="49">
        <v>0.06240177</v>
      </c>
      <c r="D26" s="49">
        <v>0.4553215</v>
      </c>
      <c r="E26" s="49">
        <v>-0.3391065</v>
      </c>
      <c r="F26" s="49">
        <v>1.386254</v>
      </c>
      <c r="G26" s="49">
        <v>0.2749478</v>
      </c>
    </row>
    <row r="27" spans="1:7" ht="12.75">
      <c r="A27" t="s">
        <v>35</v>
      </c>
      <c r="B27" s="49">
        <v>0.2685323</v>
      </c>
      <c r="C27" s="49">
        <v>0.03621886</v>
      </c>
      <c r="D27" s="49">
        <v>0.3507255</v>
      </c>
      <c r="E27" s="49">
        <v>0.2841692</v>
      </c>
      <c r="F27" s="49">
        <v>0.6467898</v>
      </c>
      <c r="G27" s="49">
        <v>0.286732</v>
      </c>
    </row>
    <row r="28" spans="1:7" ht="12.75">
      <c r="A28" t="s">
        <v>36</v>
      </c>
      <c r="B28" s="49">
        <v>0.5142266</v>
      </c>
      <c r="C28" s="49">
        <v>0.2993982</v>
      </c>
      <c r="D28" s="49">
        <v>-0.3447412</v>
      </c>
      <c r="E28" s="49">
        <v>-0.3853928</v>
      </c>
      <c r="F28" s="49">
        <v>0.1408501</v>
      </c>
      <c r="G28" s="49">
        <v>-0.0104206</v>
      </c>
    </row>
    <row r="29" spans="1:7" ht="12.75">
      <c r="A29" t="s">
        <v>37</v>
      </c>
      <c r="B29" s="49">
        <v>0.08477763</v>
      </c>
      <c r="C29" s="49">
        <v>0.05182833</v>
      </c>
      <c r="D29" s="49">
        <v>0.1115367</v>
      </c>
      <c r="E29" s="49">
        <v>0.06514545</v>
      </c>
      <c r="F29" s="49">
        <v>0.1100104</v>
      </c>
      <c r="G29" s="49">
        <v>0.08193813</v>
      </c>
    </row>
    <row r="30" spans="1:7" ht="12.75">
      <c r="A30" t="s">
        <v>38</v>
      </c>
      <c r="B30" s="49">
        <v>0.0993352</v>
      </c>
      <c r="C30" s="49">
        <v>0.06105906</v>
      </c>
      <c r="D30" s="49">
        <v>0.109479</v>
      </c>
      <c r="E30" s="49">
        <v>0.110185</v>
      </c>
      <c r="F30" s="49">
        <v>0.2062925</v>
      </c>
      <c r="G30" s="49">
        <v>0.1094882</v>
      </c>
    </row>
    <row r="31" spans="1:7" ht="12.75">
      <c r="A31" t="s">
        <v>39</v>
      </c>
      <c r="B31" s="49">
        <v>0.04910567</v>
      </c>
      <c r="C31" s="49">
        <v>0.0006836733</v>
      </c>
      <c r="D31" s="49">
        <v>0.05023486</v>
      </c>
      <c r="E31" s="49">
        <v>0.03051572</v>
      </c>
      <c r="F31" s="49">
        <v>0.04992355</v>
      </c>
      <c r="G31" s="49">
        <v>0.033362</v>
      </c>
    </row>
    <row r="32" spans="1:7" ht="12.75">
      <c r="A32" t="s">
        <v>40</v>
      </c>
      <c r="B32" s="49">
        <v>0.04755528</v>
      </c>
      <c r="C32" s="49">
        <v>0.04538909</v>
      </c>
      <c r="D32" s="49">
        <v>-0.008190289</v>
      </c>
      <c r="E32" s="49">
        <v>-0.03856999</v>
      </c>
      <c r="F32" s="49">
        <v>-0.004883299</v>
      </c>
      <c r="G32" s="49">
        <v>0.005897642</v>
      </c>
    </row>
    <row r="33" spans="1:7" ht="12.75">
      <c r="A33" t="s">
        <v>41</v>
      </c>
      <c r="B33" s="49">
        <v>0.1014257</v>
      </c>
      <c r="C33" s="49">
        <v>0.05776066</v>
      </c>
      <c r="D33" s="49">
        <v>0.09333807</v>
      </c>
      <c r="E33" s="49">
        <v>0.08334759</v>
      </c>
      <c r="F33" s="49">
        <v>0.06067982</v>
      </c>
      <c r="G33" s="49">
        <v>0.0791733</v>
      </c>
    </row>
    <row r="34" spans="1:7" ht="12.75">
      <c r="A34" t="s">
        <v>42</v>
      </c>
      <c r="B34" s="49">
        <v>0.01887331</v>
      </c>
      <c r="C34" s="49">
        <v>0.02024173</v>
      </c>
      <c r="D34" s="49">
        <v>0.01328759</v>
      </c>
      <c r="E34" s="49">
        <v>-0.003393592</v>
      </c>
      <c r="F34" s="49">
        <v>-0.03524218</v>
      </c>
      <c r="G34" s="49">
        <v>0.005282582</v>
      </c>
    </row>
    <row r="35" spans="1:7" ht="12.75">
      <c r="A35" t="s">
        <v>43</v>
      </c>
      <c r="B35" s="49">
        <v>-0.001429593</v>
      </c>
      <c r="C35" s="49">
        <v>0.001173915</v>
      </c>
      <c r="D35" s="49">
        <v>-0.0002627793</v>
      </c>
      <c r="E35" s="49">
        <v>0.00544572</v>
      </c>
      <c r="F35" s="49">
        <v>0.003284974</v>
      </c>
      <c r="G35" s="49">
        <v>0.001762371</v>
      </c>
    </row>
    <row r="36" spans="1:6" ht="12.75">
      <c r="A36" t="s">
        <v>44</v>
      </c>
      <c r="B36" s="49">
        <v>22.10388</v>
      </c>
      <c r="C36" s="49">
        <v>22.10083</v>
      </c>
      <c r="D36" s="49">
        <v>22.10388</v>
      </c>
      <c r="E36" s="49">
        <v>22.09778</v>
      </c>
      <c r="F36" s="49">
        <v>22.09778</v>
      </c>
    </row>
    <row r="37" spans="1:6" ht="12.75">
      <c r="A37" t="s">
        <v>45</v>
      </c>
      <c r="B37" s="49">
        <v>-0.2614339</v>
      </c>
      <c r="C37" s="49">
        <v>-0.1775106</v>
      </c>
      <c r="D37" s="49">
        <v>-0.1378377</v>
      </c>
      <c r="E37" s="49">
        <v>-0.1063029</v>
      </c>
      <c r="F37" s="49">
        <v>-0.08544922</v>
      </c>
    </row>
    <row r="38" spans="1:7" ht="12.75">
      <c r="A38" t="s">
        <v>55</v>
      </c>
      <c r="B38" s="49">
        <v>-0.0002775574</v>
      </c>
      <c r="C38" s="49">
        <v>3.394069E-05</v>
      </c>
      <c r="D38" s="49">
        <v>-0.0001117862</v>
      </c>
      <c r="E38" s="49">
        <v>0.0002584879</v>
      </c>
      <c r="F38" s="49">
        <v>-2.313911E-05</v>
      </c>
      <c r="G38" s="49">
        <v>0.000155362</v>
      </c>
    </row>
    <row r="39" spans="1:7" ht="12.75">
      <c r="A39" t="s">
        <v>56</v>
      </c>
      <c r="B39" s="49">
        <v>6.418174E-05</v>
      </c>
      <c r="C39" s="49">
        <v>-0.0001183223</v>
      </c>
      <c r="D39" s="49">
        <v>0</v>
      </c>
      <c r="E39" s="49">
        <v>4.958596E-05</v>
      </c>
      <c r="F39" s="49">
        <v>5.03184E-05</v>
      </c>
      <c r="G39" s="49">
        <v>0.0006845476</v>
      </c>
    </row>
    <row r="40" spans="2:7" ht="12.75">
      <c r="B40" t="s">
        <v>46</v>
      </c>
      <c r="C40">
        <v>-0.003758</v>
      </c>
      <c r="D40" t="s">
        <v>47</v>
      </c>
      <c r="E40">
        <v>3.116962</v>
      </c>
      <c r="F40" t="s">
        <v>48</v>
      </c>
      <c r="G40">
        <v>55.096591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-0.00027755744600347016</v>
      </c>
      <c r="C50">
        <f>-0.017/(C7*C7+C22*C22)*(C21*C22+C6*C7)</f>
        <v>3.394068505970366E-05</v>
      </c>
      <c r="D50">
        <f>-0.017/(D7*D7+D22*D22)*(D21*D22+D6*D7)</f>
        <v>-0.00011178620529513211</v>
      </c>
      <c r="E50">
        <f>-0.017/(E7*E7+E22*E22)*(E21*E22+E6*E7)</f>
        <v>0.0002584879234035367</v>
      </c>
      <c r="F50">
        <f>-0.017/(F7*F7+F22*F22)*(F21*F22+F6*F7)</f>
        <v>-2.313911584605867E-05</v>
      </c>
      <c r="G50">
        <f>(B50*B$4+C50*C$4+D50*D$4+E50*E$4+F50*F$4)/SUM(B$4:F$4)</f>
        <v>2.305222426203117E-07</v>
      </c>
    </row>
    <row r="51" spans="1:7" ht="12.75">
      <c r="A51" t="s">
        <v>59</v>
      </c>
      <c r="B51">
        <f>-0.017/(B7*B7+B22*B22)*(B21*B7-B6*B22)</f>
        <v>6.418174313972532E-05</v>
      </c>
      <c r="C51">
        <f>-0.017/(C7*C7+C22*C22)*(C21*C7-C6*C22)</f>
        <v>-0.00011832226223452451</v>
      </c>
      <c r="D51">
        <f>-0.017/(D7*D7+D22*D22)*(D21*D7-D6*D22)</f>
        <v>-1.9448706608498156E-07</v>
      </c>
      <c r="E51">
        <f>-0.017/(E7*E7+E22*E22)*(E21*E7-E6*E22)</f>
        <v>4.958595988958585E-05</v>
      </c>
      <c r="F51">
        <f>-0.017/(F7*F7+F22*F22)*(F21*F7-F6*F22)</f>
        <v>5.0318401967171396E-05</v>
      </c>
      <c r="G51">
        <f>(B51*B$4+C51*C$4+D51*D$4+E51*E$4+F51*F$4)/SUM(B$4:F$4)</f>
        <v>-5.947138248665106E-07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9999.898269064483</v>
      </c>
      <c r="C62">
        <f>C7+(2/0.017)*(C8*C50-C23*C51)</f>
        <v>10000.021038457855</v>
      </c>
      <c r="D62">
        <f>D7+(2/0.017)*(D8*D50-D23*D51)</f>
        <v>9999.994030113548</v>
      </c>
      <c r="E62">
        <f>E7+(2/0.017)*(E8*E50-E23*E51)</f>
        <v>10000.023583640994</v>
      </c>
      <c r="F62">
        <f>F7+(2/0.017)*(F8*F50-F23*F51)</f>
        <v>9999.960649398774</v>
      </c>
    </row>
    <row r="63" spans="1:6" ht="12.75">
      <c r="A63" t="s">
        <v>67</v>
      </c>
      <c r="B63">
        <f>B8+(3/0.017)*(B9*B50-B24*B51)</f>
        <v>3.319797232948531</v>
      </c>
      <c r="C63">
        <f>C8+(3/0.017)*(C9*C50-C24*C51)</f>
        <v>-0.7731970481647134</v>
      </c>
      <c r="D63">
        <f>D8+(3/0.017)*(D9*D50-D24*D51)</f>
        <v>0.4649804393265418</v>
      </c>
      <c r="E63">
        <f>E8+(3/0.017)*(E9*E50-E24*E51)</f>
        <v>0.8339935432904328</v>
      </c>
      <c r="F63">
        <f>F8+(3/0.017)*(F9*F50-F24*F51)</f>
        <v>0.6138452507761497</v>
      </c>
    </row>
    <row r="64" spans="1:6" ht="12.75">
      <c r="A64" t="s">
        <v>68</v>
      </c>
      <c r="B64">
        <f>B9+(4/0.017)*(B10*B50-B25*B51)</f>
        <v>0.5828600020583655</v>
      </c>
      <c r="C64">
        <f>C9+(4/0.017)*(C10*C50-C25*C51)</f>
        <v>-0.3495396823025287</v>
      </c>
      <c r="D64">
        <f>D9+(4/0.017)*(D10*D50-D25*D51)</f>
        <v>-0.5992407387793461</v>
      </c>
      <c r="E64">
        <f>E9+(4/0.017)*(E10*E50-E25*E51)</f>
        <v>0.32044517500907976</v>
      </c>
      <c r="F64">
        <f>F9+(4/0.017)*(F10*F50-F25*F51)</f>
        <v>-1.0652566508255357</v>
      </c>
    </row>
    <row r="65" spans="1:6" ht="12.75">
      <c r="A65" t="s">
        <v>69</v>
      </c>
      <c r="B65">
        <f>B10+(5/0.017)*(B11*B50-B26*B51)</f>
        <v>0.6906763388279953</v>
      </c>
      <c r="C65">
        <f>C10+(5/0.017)*(C11*C50-C26*C51)</f>
        <v>1.0316555989985094</v>
      </c>
      <c r="D65">
        <f>D10+(5/0.017)*(D11*D50-D26*D51)</f>
        <v>0.112190355643551</v>
      </c>
      <c r="E65">
        <f>E10+(5/0.017)*(E11*E50-E26*E51)</f>
        <v>-0.026954356541362245</v>
      </c>
      <c r="F65">
        <f>F10+(5/0.017)*(F11*F50-F26*F51)</f>
        <v>-1.4761765138100043</v>
      </c>
    </row>
    <row r="66" spans="1:6" ht="12.75">
      <c r="A66" t="s">
        <v>70</v>
      </c>
      <c r="B66">
        <f>B11+(6/0.017)*(B12*B50-B27*B51)</f>
        <v>2.53713021559261</v>
      </c>
      <c r="C66">
        <f>C11+(6/0.017)*(C12*C50-C27*C51)</f>
        <v>1.7235127974633555</v>
      </c>
      <c r="D66">
        <f>D11+(6/0.017)*(D12*D50-D27*D51)</f>
        <v>2.1994620501515567</v>
      </c>
      <c r="E66">
        <f>E11+(6/0.017)*(E12*E50-E27*E51)</f>
        <v>2.2712464495764846</v>
      </c>
      <c r="F66">
        <f>F11+(6/0.017)*(F12*F50-F27*F51)</f>
        <v>13.462169477402881</v>
      </c>
    </row>
    <row r="67" spans="1:6" ht="12.75">
      <c r="A67" t="s">
        <v>71</v>
      </c>
      <c r="B67">
        <f>B12+(7/0.017)*(B13*B50-B28*B51)</f>
        <v>0.2092546415117208</v>
      </c>
      <c r="C67">
        <f>C12+(7/0.017)*(C13*C50-C28*C51)</f>
        <v>0.23991741616764337</v>
      </c>
      <c r="D67">
        <f>D12+(7/0.017)*(D13*D50-D28*D51)</f>
        <v>0.20370718710146699</v>
      </c>
      <c r="E67">
        <f>E12+(7/0.017)*(E13*E50-E28*E51)</f>
        <v>-0.17418015662310818</v>
      </c>
      <c r="F67">
        <f>F12+(7/0.017)*(F13*F50-F28*F51)</f>
        <v>-0.3247522389205904</v>
      </c>
    </row>
    <row r="68" spans="1:6" ht="12.75">
      <c r="A68" t="s">
        <v>72</v>
      </c>
      <c r="B68">
        <f>B13+(8/0.017)*(B14*B50-B29*B51)</f>
        <v>-0.08451348754068706</v>
      </c>
      <c r="C68">
        <f>C13+(8/0.017)*(C14*C50-C29*C51)</f>
        <v>-0.020977099920888954</v>
      </c>
      <c r="D68">
        <f>D13+(8/0.017)*(D14*D50-D29*D51)</f>
        <v>-0.007270126496598036</v>
      </c>
      <c r="E68">
        <f>E13+(8/0.017)*(E14*E50-E29*E51)</f>
        <v>0.1303661314582482</v>
      </c>
      <c r="F68">
        <f>F13+(8/0.017)*(F14*F50-F29*F51)</f>
        <v>-0.23042610165332986</v>
      </c>
    </row>
    <row r="69" spans="1:6" ht="12.75">
      <c r="A69" t="s">
        <v>73</v>
      </c>
      <c r="B69">
        <f>B14+(9/0.017)*(B15*B50-B30*B51)</f>
        <v>0.01904987879222208</v>
      </c>
      <c r="C69">
        <f>C14+(9/0.017)*(C15*C50-C30*C51)</f>
        <v>0.009884620501352737</v>
      </c>
      <c r="D69">
        <f>D14+(9/0.017)*(D15*D50-D30*D51)</f>
        <v>-0.033023042877479855</v>
      </c>
      <c r="E69">
        <f>E14+(9/0.017)*(E15*E50-E30*E51)</f>
        <v>-0.058648741345833554</v>
      </c>
      <c r="F69">
        <f>F14+(9/0.017)*(F15*F50-F30*F51)</f>
        <v>-0.04211073280993554</v>
      </c>
    </row>
    <row r="70" spans="1:6" ht="12.75">
      <c r="A70" t="s">
        <v>74</v>
      </c>
      <c r="B70">
        <f>B15+(10/0.017)*(B16*B50-B31*B51)</f>
        <v>-0.37957053707620747</v>
      </c>
      <c r="C70">
        <f>C15+(10/0.017)*(C16*C50-C31*C51)</f>
        <v>-0.19734367642037512</v>
      </c>
      <c r="D70">
        <f>D15+(10/0.017)*(D16*D50-D31*D51)</f>
        <v>-0.1310963527778818</v>
      </c>
      <c r="E70">
        <f>E15+(10/0.017)*(E16*E50-E31*E51)</f>
        <v>-0.14386434987658162</v>
      </c>
      <c r="F70">
        <f>F15+(10/0.017)*(F16*F50-F31*F51)</f>
        <v>-0.4988618882724835</v>
      </c>
    </row>
    <row r="71" spans="1:6" ht="12.75">
      <c r="A71" t="s">
        <v>75</v>
      </c>
      <c r="B71">
        <f>B16+(11/0.017)*(B17*B50-B32*B51)</f>
        <v>-0.009190141790999825</v>
      </c>
      <c r="C71">
        <f>C16+(11/0.017)*(C17*C50-C32*C51)</f>
        <v>0.004206542910425874</v>
      </c>
      <c r="D71">
        <f>D16+(11/0.017)*(D17*D50-D32*D51)</f>
        <v>0.0005838693930060183</v>
      </c>
      <c r="E71">
        <f>E16+(11/0.017)*(E17*E50-E32*E51)</f>
        <v>-0.02000504549643673</v>
      </c>
      <c r="F71">
        <f>F16+(11/0.017)*(F17*F50-F32*F51)</f>
        <v>-0.06093718875339162</v>
      </c>
    </row>
    <row r="72" spans="1:6" ht="12.75">
      <c r="A72" t="s">
        <v>76</v>
      </c>
      <c r="B72">
        <f>B17+(12/0.017)*(B18*B50-B33*B51)</f>
        <v>-0.018695371008387314</v>
      </c>
      <c r="C72">
        <f>C17+(12/0.017)*(C18*C50-C33*C51)</f>
        <v>-0.002900950620578379</v>
      </c>
      <c r="D72">
        <f>D17+(12/0.017)*(D18*D50-D33*D51)</f>
        <v>-0.018881190037193338</v>
      </c>
      <c r="E72">
        <f>E17+(12/0.017)*(E18*E50-E33*E51)</f>
        <v>-0.020463964197354752</v>
      </c>
      <c r="F72">
        <f>F17+(12/0.017)*(F18*F50-F33*F51)</f>
        <v>-0.022611291656374367</v>
      </c>
    </row>
    <row r="73" spans="1:6" ht="12.75">
      <c r="A73" t="s">
        <v>77</v>
      </c>
      <c r="B73">
        <f>B18+(13/0.017)*(B19*B50-B34*B51)</f>
        <v>0.016045557418404965</v>
      </c>
      <c r="C73">
        <f>C18+(13/0.017)*(C19*C50-C34*C51)</f>
        <v>0.010502505715197692</v>
      </c>
      <c r="D73">
        <f>D18+(13/0.017)*(D19*D50-D34*D51)</f>
        <v>0.012592226219738753</v>
      </c>
      <c r="E73">
        <f>E18+(13/0.017)*(E19*E50-E34*E51)</f>
        <v>0.017542254836002594</v>
      </c>
      <c r="F73">
        <f>F18+(13/0.017)*(F19*F50-F34*F51)</f>
        <v>-0.0074120063140915675</v>
      </c>
    </row>
    <row r="74" spans="1:6" ht="12.75">
      <c r="A74" t="s">
        <v>78</v>
      </c>
      <c r="B74">
        <f>B19+(14/0.017)*(B20*B50-B35*B51)</f>
        <v>-0.2203040587896836</v>
      </c>
      <c r="C74">
        <f>C19+(14/0.017)*(C20*C50-C35*C51)</f>
        <v>-0.20711265701460985</v>
      </c>
      <c r="D74">
        <f>D19+(14/0.017)*(D20*D50-D35*D51)</f>
        <v>-0.20852962969969077</v>
      </c>
      <c r="E74">
        <f>E19+(14/0.017)*(E20*E50-E35*E51)</f>
        <v>-0.20807002183353593</v>
      </c>
      <c r="F74">
        <f>F19+(14/0.017)*(F20*F50-F35*F51)</f>
        <v>-0.14957120555928613</v>
      </c>
    </row>
    <row r="75" spans="1:6" ht="12.75">
      <c r="A75" t="s">
        <v>79</v>
      </c>
      <c r="B75" s="49">
        <f>B20</f>
        <v>-0.003233397</v>
      </c>
      <c r="C75" s="49">
        <f>C20</f>
        <v>-0.007364472</v>
      </c>
      <c r="D75" s="49">
        <f>D20</f>
        <v>-0.01023485</v>
      </c>
      <c r="E75" s="49">
        <f>E20</f>
        <v>-0.006575503</v>
      </c>
      <c r="F75" s="49">
        <f>F20</f>
        <v>-0.002672131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-96.84753967505013</v>
      </c>
      <c r="C82">
        <f>C22+(2/0.017)*(C8*C51+C23*C50)</f>
        <v>-74.78221729364937</v>
      </c>
      <c r="D82">
        <f>D22+(2/0.017)*(D8*D51+D23*D50)</f>
        <v>34.2118826878996</v>
      </c>
      <c r="E82">
        <f>E22+(2/0.017)*(E8*E51+E23*E50)</f>
        <v>60.11496897462869</v>
      </c>
      <c r="F82">
        <f>F22+(2/0.017)*(F8*F51+F23*F50)</f>
        <v>70.53105146314536</v>
      </c>
    </row>
    <row r="83" spans="1:6" ht="12.75">
      <c r="A83" t="s">
        <v>82</v>
      </c>
      <c r="B83">
        <f>B23+(3/0.017)*(B9*B51+B24*B50)</f>
        <v>-1.4237894151850337</v>
      </c>
      <c r="C83">
        <f>C23+(3/0.017)*(C9*C51+C24*C50)</f>
        <v>1.750524177056763</v>
      </c>
      <c r="D83">
        <f>D23+(3/0.017)*(D9*D51+D24*D50)</f>
        <v>-0.24788219501181596</v>
      </c>
      <c r="E83">
        <f>E23+(3/0.017)*(E9*E51+E24*E50)</f>
        <v>0.03565697624022374</v>
      </c>
      <c r="F83">
        <f>F23+(3/0.017)*(F9*F51+F24*F50)</f>
        <v>6.334819178426242</v>
      </c>
    </row>
    <row r="84" spans="1:6" ht="12.75">
      <c r="A84" t="s">
        <v>83</v>
      </c>
      <c r="B84">
        <f>B24+(4/0.017)*(B10*B51+B25*B50)</f>
        <v>4.191751775471423</v>
      </c>
      <c r="C84">
        <f>C24+(4/0.017)*(C10*C51+C25*C50)</f>
        <v>0.8172342109084942</v>
      </c>
      <c r="D84">
        <f>D24+(4/0.017)*(D10*D51+D25*D50)</f>
        <v>-3.6795848779280536</v>
      </c>
      <c r="E84">
        <f>E24+(4/0.017)*(E10*E51+E25*E50)</f>
        <v>-2.0398464903609796</v>
      </c>
      <c r="F84">
        <f>F24+(4/0.017)*(F10*F51+F25*F50)</f>
        <v>2.7560445172221226</v>
      </c>
    </row>
    <row r="85" spans="1:6" ht="12.75">
      <c r="A85" t="s">
        <v>84</v>
      </c>
      <c r="B85">
        <f>B25+(5/0.017)*(B11*B51+B26*B50)</f>
        <v>0.23550877065932457</v>
      </c>
      <c r="C85">
        <f>C25+(5/0.017)*(C11*C51+C26*C50)</f>
        <v>0.8502476495087372</v>
      </c>
      <c r="D85">
        <f>D25+(5/0.017)*(D11*D51+D26*D50)</f>
        <v>0.2483913338533234</v>
      </c>
      <c r="E85">
        <f>E25+(5/0.017)*(E11*E51+E26*E50)</f>
        <v>0.8648961923691093</v>
      </c>
      <c r="F85">
        <f>F25+(5/0.017)*(F11*F51+F26*F50)</f>
        <v>-0.41077730465125784</v>
      </c>
    </row>
    <row r="86" spans="1:6" ht="12.75">
      <c r="A86" t="s">
        <v>85</v>
      </c>
      <c r="B86">
        <f>B26+(6/0.017)*(B12*B51+B27*B50)</f>
        <v>0.3017381035784142</v>
      </c>
      <c r="C86">
        <f>C26+(6/0.017)*(C12*C51+C27*C50)</f>
        <v>0.05341164157370791</v>
      </c>
      <c r="D86">
        <f>D26+(6/0.017)*(D12*D51+D27*D50)</f>
        <v>0.44147003689147835</v>
      </c>
      <c r="E86">
        <f>E26+(6/0.017)*(E12*E51+E27*E50)</f>
        <v>-0.3166214241457668</v>
      </c>
      <c r="F86">
        <f>F26+(6/0.017)*(F12*F51+F27*F50)</f>
        <v>1.3752176143953305</v>
      </c>
    </row>
    <row r="87" spans="1:6" ht="12.75">
      <c r="A87" t="s">
        <v>86</v>
      </c>
      <c r="B87">
        <f>B27+(7/0.017)*(B13*B51+B28*B50)</f>
        <v>0.2074812780212249</v>
      </c>
      <c r="C87">
        <f>C27+(7/0.017)*(C13*C51+C28*C50)</f>
        <v>0.04157322373803528</v>
      </c>
      <c r="D87">
        <f>D27+(7/0.017)*(D13*D51+D28*D50)</f>
        <v>0.3665945592429761</v>
      </c>
      <c r="E87">
        <f>E27+(7/0.017)*(E13*E51+E28*E50)</f>
        <v>0.24593301319154098</v>
      </c>
      <c r="F87">
        <f>F27+(7/0.017)*(F13*F51+F28*F50)</f>
        <v>0.6407178564638358</v>
      </c>
    </row>
    <row r="88" spans="1:6" ht="12.75">
      <c r="A88" t="s">
        <v>87</v>
      </c>
      <c r="B88">
        <f>B28+(8/0.017)*(B14*B51+B29*B50)</f>
        <v>0.5021464789923743</v>
      </c>
      <c r="C88">
        <f>C28+(8/0.017)*(C14*C51+C29*C50)</f>
        <v>0.2996910798378838</v>
      </c>
      <c r="D88">
        <f>D28+(8/0.017)*(D14*D51+D29*D50)</f>
        <v>-0.35060488475623836</v>
      </c>
      <c r="E88">
        <f>E28+(8/0.017)*(E14*E51+E29*E50)</f>
        <v>-0.37832093863129895</v>
      </c>
      <c r="F88">
        <f>F28+(8/0.017)*(F14*F51+F29*F50)</f>
        <v>0.1386406545628904</v>
      </c>
    </row>
    <row r="89" spans="1:6" ht="12.75">
      <c r="A89" t="s">
        <v>88</v>
      </c>
      <c r="B89">
        <f>B29+(9/0.017)*(B15*B51+B30*B50)</f>
        <v>0.05728690492945298</v>
      </c>
      <c r="C89">
        <f>C29+(9/0.017)*(C15*C51+C30*C50)</f>
        <v>0.06529143694580913</v>
      </c>
      <c r="D89">
        <f>D29+(9/0.017)*(D15*D51+D30*D50)</f>
        <v>0.10507113498294184</v>
      </c>
      <c r="E89">
        <f>E29+(9/0.017)*(E15*E51+E30*E50)</f>
        <v>0.07653659816679999</v>
      </c>
      <c r="F89">
        <f>F29+(9/0.017)*(F15*F51+F30*F50)</f>
        <v>0.09421113279095207</v>
      </c>
    </row>
    <row r="90" spans="1:6" ht="12.75">
      <c r="A90" t="s">
        <v>89</v>
      </c>
      <c r="B90">
        <f>B30+(10/0.017)*(B16*B51+B31*B50)</f>
        <v>0.0909099521065288</v>
      </c>
      <c r="C90">
        <f>C30+(10/0.017)*(C16*C51+C31*C50)</f>
        <v>0.0610094743390064</v>
      </c>
      <c r="D90">
        <f>D30+(10/0.017)*(D16*D51+D31*D50)</f>
        <v>0.10617581974570574</v>
      </c>
      <c r="E90">
        <f>E30+(10/0.017)*(E16*E51+E31*E50)</f>
        <v>0.11434278916145144</v>
      </c>
      <c r="F90">
        <f>F30+(10/0.017)*(F16*F51+F31*F50)</f>
        <v>0.2037954406710052</v>
      </c>
    </row>
    <row r="91" spans="1:6" ht="12.75">
      <c r="A91" t="s">
        <v>90</v>
      </c>
      <c r="B91">
        <f>B31+(11/0.017)*(B17*B51+B32*B50)</f>
        <v>0.0397355800150666</v>
      </c>
      <c r="C91">
        <f>C31+(11/0.017)*(C17*C51+C32*C50)</f>
        <v>0.002297705639414438</v>
      </c>
      <c r="D91">
        <f>D31+(11/0.017)*(D17*D51+D32*D50)</f>
        <v>0.05082971253337945</v>
      </c>
      <c r="E91">
        <f>E31+(11/0.017)*(E17*E51+E32*E50)</f>
        <v>0.023160792158128808</v>
      </c>
      <c r="F91">
        <f>F31+(11/0.017)*(F17*F51+F32*F50)</f>
        <v>0.049324568378851776</v>
      </c>
    </row>
    <row r="92" spans="1:6" ht="12.75">
      <c r="A92" t="s">
        <v>91</v>
      </c>
      <c r="B92">
        <f>B32+(12/0.017)*(B18*B51+B33*B50)</f>
        <v>0.02632630734090238</v>
      </c>
      <c r="C92">
        <f>C32+(12/0.017)*(C18*C51+C33*C50)</f>
        <v>0.04559993676765906</v>
      </c>
      <c r="D92">
        <f>D32+(12/0.017)*(D18*D51+D33*D50)</f>
        <v>-0.015554671164497769</v>
      </c>
      <c r="E92">
        <f>E32+(12/0.017)*(E18*E51+E33*E50)</f>
        <v>-0.021324354189182236</v>
      </c>
      <c r="F92">
        <f>F32+(12/0.017)*(F18*F51+F33*F50)</f>
        <v>-0.006279795727149413</v>
      </c>
    </row>
    <row r="93" spans="1:6" ht="12.75">
      <c r="A93" t="s">
        <v>92</v>
      </c>
      <c r="B93">
        <f>B33+(13/0.017)*(B19*B51+B34*B50)</f>
        <v>0.08656730310210102</v>
      </c>
      <c r="C93">
        <f>C33+(13/0.017)*(C19*C51+C34*C50)</f>
        <v>0.07701766315691139</v>
      </c>
      <c r="D93">
        <f>D33+(13/0.017)*(D19*D51+D34*D50)</f>
        <v>0.09223335316461741</v>
      </c>
      <c r="E93">
        <f>E33+(13/0.017)*(E19*E51+E34*E50)</f>
        <v>0.07484855718297499</v>
      </c>
      <c r="F93">
        <f>F33+(13/0.017)*(F19*F51+F34*F50)</f>
        <v>0.055551378308229406</v>
      </c>
    </row>
    <row r="94" spans="1:6" ht="12.75">
      <c r="A94" t="s">
        <v>93</v>
      </c>
      <c r="B94">
        <f>B34+(14/0.017)*(B20*B51+B35*B50)</f>
        <v>0.01902917869214962</v>
      </c>
      <c r="C94">
        <f>C34+(14/0.017)*(C20*C51+C35*C50)</f>
        <v>0.020992150148886203</v>
      </c>
      <c r="D94">
        <f>D34+(14/0.017)*(D20*D51+D35*D50)</f>
        <v>0.013313420532597414</v>
      </c>
      <c r="E94">
        <f>E34+(14/0.017)*(E20*E51+E35*E50)</f>
        <v>-0.0025028624019321414</v>
      </c>
      <c r="F94">
        <f>F34+(14/0.017)*(F20*F51+F35*F50)</f>
        <v>-0.035415507210579955</v>
      </c>
    </row>
    <row r="95" spans="1:6" ht="12.75">
      <c r="A95" t="s">
        <v>94</v>
      </c>
      <c r="B95" s="49">
        <f>B35</f>
        <v>-0.001429593</v>
      </c>
      <c r="C95" s="49">
        <f>C35</f>
        <v>0.001173915</v>
      </c>
      <c r="D95" s="49">
        <f>D35</f>
        <v>-0.0002627793</v>
      </c>
      <c r="E95" s="49">
        <f>E35</f>
        <v>0.00544572</v>
      </c>
      <c r="F95" s="49">
        <f>F35</f>
        <v>0.003284974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3.31983100589993</v>
      </c>
      <c r="C103">
        <f>C63*10000/C62</f>
        <v>-0.7731954214807846</v>
      </c>
      <c r="D103">
        <f>D63*10000/D62</f>
        <v>0.46498071691475</v>
      </c>
      <c r="E103">
        <f>E63*10000/E62</f>
        <v>0.8339915764346398</v>
      </c>
      <c r="F103">
        <f>F63*10000/F62</f>
        <v>0.6138476663036228</v>
      </c>
      <c r="G103">
        <f>AVERAGE(C103:E103)</f>
        <v>0.1752589572895351</v>
      </c>
      <c r="H103">
        <f>STDEV(C103:E103)</f>
        <v>0.8418530365018272</v>
      </c>
      <c r="I103">
        <f>(B103*B4+C103*C4+D103*D4+E103*E4+F103*F4)/SUM(B4:F4)</f>
        <v>0.688259844340874</v>
      </c>
      <c r="K103">
        <f>(LN(H103)+LN(H123))/2-LN(K114*K115^3)</f>
        <v>-3.9255610103090226</v>
      </c>
    </row>
    <row r="104" spans="1:11" ht="12.75">
      <c r="A104" t="s">
        <v>68</v>
      </c>
      <c r="B104">
        <f>B64*10000/B62</f>
        <v>0.5828659316080159</v>
      </c>
      <c r="C104">
        <f>C64*10000/C62</f>
        <v>-0.3495389469264883</v>
      </c>
      <c r="D104">
        <f>D64*10000/D62</f>
        <v>-0.5992410965194764</v>
      </c>
      <c r="E104">
        <f>E64*10000/E62</f>
        <v>0.3204444192844655</v>
      </c>
      <c r="F104">
        <f>F64*10000/F62</f>
        <v>-1.065260842690998</v>
      </c>
      <c r="G104">
        <f>AVERAGE(C104:E104)</f>
        <v>-0.20944520805383307</v>
      </c>
      <c r="H104">
        <f>STDEV(C104:E104)</f>
        <v>0.475578651485094</v>
      </c>
      <c r="I104">
        <f>(B104*B4+C104*C4+D104*D4+E104*E4+F104*F4)/SUM(B4:F4)</f>
        <v>-0.20941770738206675</v>
      </c>
      <c r="K104">
        <f>(LN(H104)+LN(H124))/2-LN(K114*K115^4)</f>
        <v>-3.2477040384707014</v>
      </c>
    </row>
    <row r="105" spans="1:11" ht="12.75">
      <c r="A105" t="s">
        <v>69</v>
      </c>
      <c r="B105">
        <f>B65*10000/B62</f>
        <v>0.6906833652144843</v>
      </c>
      <c r="C105">
        <f>C65*10000/C62</f>
        <v>1.0316534285587917</v>
      </c>
      <c r="D105">
        <f>D65*10000/D62</f>
        <v>0.11219042261995939</v>
      </c>
      <c r="E105">
        <f>E65*10000/E62</f>
        <v>-0.026954292973325373</v>
      </c>
      <c r="F105">
        <f>F65*10000/F62</f>
        <v>-1.476182322676196</v>
      </c>
      <c r="G105">
        <f>AVERAGE(C105:E105)</f>
        <v>0.37229651940180863</v>
      </c>
      <c r="H105">
        <f>STDEV(C105:E105)</f>
        <v>0.5752425255569789</v>
      </c>
      <c r="I105">
        <f>(B105*B4+C105*C4+D105*D4+E105*E4+F105*F4)/SUM(B4:F4)</f>
        <v>0.17124435971513327</v>
      </c>
      <c r="K105">
        <f>(LN(H105)+LN(H125))/2-LN(K114*K115^5)</f>
        <v>-3.494773215377968</v>
      </c>
    </row>
    <row r="106" spans="1:11" ht="12.75">
      <c r="A106" t="s">
        <v>70</v>
      </c>
      <c r="B106">
        <f>B66*10000/B62</f>
        <v>2.537156026318221</v>
      </c>
      <c r="C106">
        <f>C66*10000/C62</f>
        <v>1.723509171465849</v>
      </c>
      <c r="D106">
        <f>D66*10000/D62</f>
        <v>2.19946336320621</v>
      </c>
      <c r="E106">
        <f>E66*10000/E62</f>
        <v>2.2712410931630296</v>
      </c>
      <c r="F106">
        <f>F66*10000/F62</f>
        <v>13.462222452057615</v>
      </c>
      <c r="G106">
        <f>AVERAGE(C106:E106)</f>
        <v>2.0647378759450294</v>
      </c>
      <c r="H106">
        <f>STDEV(C106:E106)</f>
        <v>0.2976840308109327</v>
      </c>
      <c r="I106">
        <f>(B106*B4+C106*C4+D106*D4+E106*E4+F106*F4)/SUM(B4:F4)</f>
        <v>3.6570548969676695</v>
      </c>
      <c r="K106">
        <f>(LN(H106)+LN(H126))/2-LN(K114*K115^6)</f>
        <v>-3.195475672885327</v>
      </c>
    </row>
    <row r="107" spans="1:11" ht="12.75">
      <c r="A107" t="s">
        <v>71</v>
      </c>
      <c r="B107">
        <f>B67*10000/B62</f>
        <v>0.2092567703004214</v>
      </c>
      <c r="C107">
        <f>C67*10000/C62</f>
        <v>0.23991691141946042</v>
      </c>
      <c r="D107">
        <f>D67*10000/D62</f>
        <v>0.2037073087124172</v>
      </c>
      <c r="E107">
        <f>E67*10000/E62</f>
        <v>-0.17417974584384874</v>
      </c>
      <c r="F107">
        <f>F67*10000/F62</f>
        <v>-0.3247535168452042</v>
      </c>
      <c r="G107">
        <f>AVERAGE(C107:E107)</f>
        <v>0.08981482476267628</v>
      </c>
      <c r="H107">
        <f>STDEV(C107:E107)</f>
        <v>0.22934174023570836</v>
      </c>
      <c r="I107">
        <f>(B107*B4+C107*C4+D107*D4+E107*E4+F107*F4)/SUM(B4:F4)</f>
        <v>0.051678276699002365</v>
      </c>
      <c r="K107">
        <f>(LN(H107)+LN(H127))/2-LN(K114*K115^7)</f>
        <v>-3.152609593995356</v>
      </c>
    </row>
    <row r="108" spans="1:9" ht="12.75">
      <c r="A108" t="s">
        <v>72</v>
      </c>
      <c r="B108">
        <f>B68*10000/B62</f>
        <v>-0.08451434731304874</v>
      </c>
      <c r="C108">
        <f>C68*10000/C62</f>
        <v>-0.020977055788398542</v>
      </c>
      <c r="D108">
        <f>D68*10000/D62</f>
        <v>-0.007270130836783594</v>
      </c>
      <c r="E108">
        <f>E68*10000/E62</f>
        <v>0.1303658240081691</v>
      </c>
      <c r="F108">
        <f>F68*10000/F62</f>
        <v>-0.23042700839746177</v>
      </c>
      <c r="G108">
        <f>AVERAGE(C108:E108)</f>
        <v>0.03403954579432899</v>
      </c>
      <c r="H108">
        <f>STDEV(C108:E108)</f>
        <v>0.08370205405965195</v>
      </c>
      <c r="I108">
        <f>(B108*B4+C108*C4+D108*D4+E108*E4+F108*F4)/SUM(B4:F4)</f>
        <v>-0.018474324505535895</v>
      </c>
    </row>
    <row r="109" spans="1:9" ht="12.75">
      <c r="A109" t="s">
        <v>73</v>
      </c>
      <c r="B109">
        <f>B69*10000/B62</f>
        <v>0.019050072590392708</v>
      </c>
      <c r="C109">
        <f>C69*10000/C62</f>
        <v>0.009884599705679304</v>
      </c>
      <c r="D109">
        <f>D69*10000/D62</f>
        <v>-0.03302306259187325</v>
      </c>
      <c r="E109">
        <f>E69*10000/E62</f>
        <v>-0.05864860303107368</v>
      </c>
      <c r="F109">
        <f>F69*10000/F62</f>
        <v>-0.04211089851885303</v>
      </c>
      <c r="G109">
        <f>AVERAGE(C109:E109)</f>
        <v>-0.027262355305755877</v>
      </c>
      <c r="H109">
        <f>STDEV(C109:E109)</f>
        <v>0.03462786855505932</v>
      </c>
      <c r="I109">
        <f>(B109*B4+C109*C4+D109*D4+E109*E4+F109*F4)/SUM(B4:F4)</f>
        <v>-0.022547175714468473</v>
      </c>
    </row>
    <row r="110" spans="1:11" ht="12.75">
      <c r="A110" t="s">
        <v>74</v>
      </c>
      <c r="B110">
        <f>B70*10000/B62</f>
        <v>-0.3795743985220735</v>
      </c>
      <c r="C110">
        <f>C70*10000/C62</f>
        <v>-0.19734326124058665</v>
      </c>
      <c r="D110">
        <f>D70*10000/D62</f>
        <v>-0.13109643104096258</v>
      </c>
      <c r="E110">
        <f>E70*10000/E62</f>
        <v>-0.14386401059286383</v>
      </c>
      <c r="F110">
        <f>F70*10000/F62</f>
        <v>-0.4988638513317315</v>
      </c>
      <c r="G110">
        <f>AVERAGE(C110:E110)</f>
        <v>-0.15743456762480434</v>
      </c>
      <c r="H110">
        <f>STDEV(C110:E110)</f>
        <v>0.035146559454551494</v>
      </c>
      <c r="I110">
        <f>(B110*B4+C110*C4+D110*D4+E110*E4+F110*F4)/SUM(B4:F4)</f>
        <v>-0.23520507714817318</v>
      </c>
      <c r="K110">
        <f>EXP(AVERAGE(K103:K107))</f>
        <v>0.03326582430296194</v>
      </c>
    </row>
    <row r="111" spans="1:9" ht="12.75">
      <c r="A111" t="s">
        <v>75</v>
      </c>
      <c r="B111">
        <f>B71*10000/B62</f>
        <v>-0.009190235284123134</v>
      </c>
      <c r="C111">
        <f>C71*10000/C62</f>
        <v>0.004206534060526919</v>
      </c>
      <c r="D111">
        <f>D71*10000/D62</f>
        <v>0.0005838697415696244</v>
      </c>
      <c r="E111">
        <f>E71*10000/E62</f>
        <v>-0.02000499831736689</v>
      </c>
      <c r="F111">
        <f>F71*10000/F62</f>
        <v>-0.06093742854583667</v>
      </c>
      <c r="G111">
        <f>AVERAGE(C111:E111)</f>
        <v>-0.005071531505090115</v>
      </c>
      <c r="H111">
        <f>STDEV(C111:E111)</f>
        <v>0.013058991058538574</v>
      </c>
      <c r="I111">
        <f>(B111*B4+C111*C4+D111*D4+E111*E4+F111*F4)/SUM(B4:F4)</f>
        <v>-0.013135185483660888</v>
      </c>
    </row>
    <row r="112" spans="1:9" ht="12.75">
      <c r="A112" t="s">
        <v>76</v>
      </c>
      <c r="B112">
        <f>B72*10000/B62</f>
        <v>-0.018695561200080407</v>
      </c>
      <c r="C112">
        <f>C72*10000/C62</f>
        <v>-0.002900944517438482</v>
      </c>
      <c r="D112">
        <f>D72*10000/D62</f>
        <v>-0.018881201309056125</v>
      </c>
      <c r="E112">
        <f>E72*10000/E62</f>
        <v>-0.020463915935990076</v>
      </c>
      <c r="F112">
        <f>F72*10000/F62</f>
        <v>-0.022611380633516615</v>
      </c>
      <c r="G112">
        <f>AVERAGE(C112:E112)</f>
        <v>-0.014082020587494895</v>
      </c>
      <c r="H112">
        <f>STDEV(C112:E112)</f>
        <v>0.009715379197996789</v>
      </c>
      <c r="I112">
        <f>(B112*B4+C112*C4+D112*D4+E112*E4+F112*F4)/SUM(B4:F4)</f>
        <v>-0.015887580937761752</v>
      </c>
    </row>
    <row r="113" spans="1:9" ht="12.75">
      <c r="A113" t="s">
        <v>77</v>
      </c>
      <c r="B113">
        <f>B73*10000/B62</f>
        <v>0.016045720653022275</v>
      </c>
      <c r="C113">
        <f>C73*10000/C62</f>
        <v>0.010502483619591791</v>
      </c>
      <c r="D113">
        <f>D73*10000/D62</f>
        <v>0.01259223373715931</v>
      </c>
      <c r="E113">
        <f>E73*10000/E62</f>
        <v>0.017542213465076135</v>
      </c>
      <c r="F113">
        <f>F73*10000/F62</f>
        <v>-0.007412035480896815</v>
      </c>
      <c r="G113">
        <f>AVERAGE(C113:E113)</f>
        <v>0.013545643607275745</v>
      </c>
      <c r="H113">
        <f>STDEV(C113:E113)</f>
        <v>0.0036154103307477316</v>
      </c>
      <c r="I113">
        <f>(B113*B4+C113*C4+D113*D4+E113*E4+F113*F4)/SUM(B4:F4)</f>
        <v>0.011103862751064633</v>
      </c>
    </row>
    <row r="114" spans="1:11" ht="12.75">
      <c r="A114" t="s">
        <v>78</v>
      </c>
      <c r="B114">
        <f>B74*10000/B62</f>
        <v>-0.2203062999862834</v>
      </c>
      <c r="C114">
        <f>C74*10000/C62</f>
        <v>-0.20711222128243598</v>
      </c>
      <c r="D114">
        <f>D74*10000/D62</f>
        <v>-0.2085297541895862</v>
      </c>
      <c r="E114">
        <f>E74*10000/E62</f>
        <v>-0.20806953112982354</v>
      </c>
      <c r="F114">
        <f>F74*10000/F62</f>
        <v>-0.1495717941332887</v>
      </c>
      <c r="G114">
        <f>AVERAGE(C114:E114)</f>
        <v>-0.20790383553394856</v>
      </c>
      <c r="H114">
        <f>STDEV(C114:E114)</f>
        <v>0.0007231467061284469</v>
      </c>
      <c r="I114">
        <f>(B114*B4+C114*C4+D114*D4+E114*E4+F114*F4)/SUM(B4:F4)</f>
        <v>-0.20189611445619246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-0.0032334298939848045</v>
      </c>
      <c r="C115">
        <f>C75*10000/C62</f>
        <v>-0.007364456506319218</v>
      </c>
      <c r="D115">
        <f>D75*10000/D62</f>
        <v>-0.010234856110092883</v>
      </c>
      <c r="E115">
        <f>E75*10000/E62</f>
        <v>-0.006575487492606362</v>
      </c>
      <c r="F115">
        <f>F75*10000/F62</f>
        <v>-0.0026721415150375177</v>
      </c>
      <c r="G115">
        <f>AVERAGE(C115:E115)</f>
        <v>-0.008058266703006155</v>
      </c>
      <c r="H115">
        <f>STDEV(C115:E115)</f>
        <v>0.0019258177773173058</v>
      </c>
      <c r="I115">
        <f>(B115*B4+C115*C4+D115*D4+E115*E4+F115*F4)/SUM(B4:F4)</f>
        <v>-0.0066406504007644656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-96.84852492415453</v>
      </c>
      <c r="C122">
        <f>C82*10000/C62</f>
        <v>-74.78205996372768</v>
      </c>
      <c r="D122">
        <f>D82*10000/D62</f>
        <v>34.21190311201729</v>
      </c>
      <c r="E122">
        <f>E82*10000/E62</f>
        <v>60.11482720197837</v>
      </c>
      <c r="F122">
        <f>F82*10000/F62</f>
        <v>70.53132900816553</v>
      </c>
      <c r="G122">
        <f>AVERAGE(C122:E122)</f>
        <v>6.514890116755995</v>
      </c>
      <c r="H122">
        <f>STDEV(C122:E122)</f>
        <v>71.58656255467265</v>
      </c>
      <c r="I122">
        <f>(B122*B4+C122*C4+D122*D4+E122*E4+F122*F4)/SUM(B4:F4)</f>
        <v>0.12131412421550301</v>
      </c>
    </row>
    <row r="123" spans="1:9" ht="12.75">
      <c r="A123" t="s">
        <v>82</v>
      </c>
      <c r="B123">
        <f>B83*10000/B62</f>
        <v>-1.4238038996753044</v>
      </c>
      <c r="C123">
        <f>C83*10000/C62</f>
        <v>1.7505204942315988</v>
      </c>
      <c r="D123">
        <f>D83*10000/D62</f>
        <v>-0.24788234299476009</v>
      </c>
      <c r="E123">
        <f>E83*10000/E62</f>
        <v>0.0356568921482894</v>
      </c>
      <c r="F123">
        <f>F83*10000/F62</f>
        <v>6.334844106418669</v>
      </c>
      <c r="G123">
        <f>AVERAGE(C123:E123)</f>
        <v>0.5127650144617094</v>
      </c>
      <c r="H123">
        <f>STDEV(C123:E123)</f>
        <v>1.0812620381950289</v>
      </c>
      <c r="I123">
        <f>(B123*B4+C123*C4+D123*D4+E123*E4+F123*F4)/SUM(B4:F4)</f>
        <v>1.01158099410955</v>
      </c>
    </row>
    <row r="124" spans="1:9" ht="12.75">
      <c r="A124" t="s">
        <v>83</v>
      </c>
      <c r="B124">
        <f>B84*10000/B62</f>
        <v>4.191794418988197</v>
      </c>
      <c r="C124">
        <f>C84*10000/C62</f>
        <v>0.8172324915773611</v>
      </c>
      <c r="D124">
        <f>D84*10000/D62</f>
        <v>-3.6795870745997563</v>
      </c>
      <c r="E124">
        <f>E84*10000/E62</f>
        <v>-2.039841679671594</v>
      </c>
      <c r="F124">
        <f>F84*10000/F62</f>
        <v>2.756055362465675</v>
      </c>
      <c r="G124">
        <f>AVERAGE(C124:E124)</f>
        <v>-1.6340654208979963</v>
      </c>
      <c r="H124">
        <f>STDEV(C124:E124)</f>
        <v>2.275705897480288</v>
      </c>
      <c r="I124">
        <f>(B124*B4+C124*C4+D124*D4+E124*E4+F124*F4)/SUM(B4:F4)</f>
        <v>-0.20460298286231215</v>
      </c>
    </row>
    <row r="125" spans="1:9" ht="12.75">
      <c r="A125" t="s">
        <v>84</v>
      </c>
      <c r="B125">
        <f>B85*10000/B62</f>
        <v>0.23551116653645424</v>
      </c>
      <c r="C125">
        <f>C85*10000/C62</f>
        <v>0.8502458607225665</v>
      </c>
      <c r="D125">
        <f>D85*10000/D62</f>
        <v>0.24839148214021778</v>
      </c>
      <c r="E125">
        <f>E85*10000/E62</f>
        <v>0.86489415263379</v>
      </c>
      <c r="F125">
        <f>F85*10000/F62</f>
        <v>-0.41077892109100944</v>
      </c>
      <c r="G125">
        <f>AVERAGE(C125:E125)</f>
        <v>0.654510498498858</v>
      </c>
      <c r="H125">
        <f>STDEV(C125:E125)</f>
        <v>0.35178563742719987</v>
      </c>
      <c r="I125">
        <f>(B125*B4+C125*C4+D125*D4+E125*E4+F125*F4)/SUM(B4:F4)</f>
        <v>0.4515077458408099</v>
      </c>
    </row>
    <row r="126" spans="1:9" ht="12.75">
      <c r="A126" t="s">
        <v>85</v>
      </c>
      <c r="B126">
        <f>B86*10000/B62</f>
        <v>0.30174117321959776</v>
      </c>
      <c r="C126">
        <f>C86*10000/C62</f>
        <v>0.0534115292040873</v>
      </c>
      <c r="D126">
        <f>D86*10000/D62</f>
        <v>0.44147030044423485</v>
      </c>
      <c r="E126">
        <f>E86*10000/E62</f>
        <v>-0.316620677438928</v>
      </c>
      <c r="F126">
        <f>F86*10000/F62</f>
        <v>1.3752230259806197</v>
      </c>
      <c r="G126">
        <f>AVERAGE(C126:E126)</f>
        <v>0.05942038406979805</v>
      </c>
      <c r="H126">
        <f>STDEV(C126:E126)</f>
        <v>0.3790812082384992</v>
      </c>
      <c r="I126">
        <f>(B126*B4+C126*C4+D126*D4+E126*E4+F126*F4)/SUM(B4:F4)</f>
        <v>0.27042000538612965</v>
      </c>
    </row>
    <row r="127" spans="1:9" ht="12.75">
      <c r="A127" t="s">
        <v>86</v>
      </c>
      <c r="B127">
        <f>B87*10000/B62</f>
        <v>0.2074833887691493</v>
      </c>
      <c r="C127">
        <f>C87*10000/C62</f>
        <v>0.04157313627456774</v>
      </c>
      <c r="D127">
        <f>D87*10000/D62</f>
        <v>0.366594778095896</v>
      </c>
      <c r="E127">
        <f>E87*10000/E62</f>
        <v>0.24593243319331967</v>
      </c>
      <c r="F127">
        <f>F87*10000/F62</f>
        <v>0.640720377737044</v>
      </c>
      <c r="G127">
        <f>AVERAGE(C127:E127)</f>
        <v>0.2180334491879278</v>
      </c>
      <c r="H127">
        <f>STDEV(C127:E127)</f>
        <v>0.16429708425427936</v>
      </c>
      <c r="I127">
        <f>(B127*B4+C127*C4+D127*D4+E127*E4+F127*F4)/SUM(B4:F4)</f>
        <v>0.273006572840704</v>
      </c>
    </row>
    <row r="128" spans="1:9" ht="12.75">
      <c r="A128" t="s">
        <v>87</v>
      </c>
      <c r="B128">
        <f>B88*10000/B62</f>
        <v>0.5021515874274504</v>
      </c>
      <c r="C128">
        <f>C88*10000/C62</f>
        <v>0.299690449335395</v>
      </c>
      <c r="D128">
        <f>D88*10000/D62</f>
        <v>-0.35060509406349843</v>
      </c>
      <c r="E128">
        <f>E88*10000/E62</f>
        <v>-0.3783200464148834</v>
      </c>
      <c r="F128">
        <f>F88*10000/F62</f>
        <v>0.13864120012434836</v>
      </c>
      <c r="G128">
        <f>AVERAGE(C128:E128)</f>
        <v>-0.14307823038099562</v>
      </c>
      <c r="H128">
        <f>STDEV(C128:E128)</f>
        <v>0.38369924087663587</v>
      </c>
      <c r="I128">
        <f>(B128*B4+C128*C4+D128*D4+E128*E4+F128*F4)/SUM(B4:F4)</f>
        <v>-0.012073135123499697</v>
      </c>
    </row>
    <row r="129" spans="1:9" ht="12.75">
      <c r="A129" t="s">
        <v>88</v>
      </c>
      <c r="B129">
        <f>B89*10000/B62</f>
        <v>0.0572874877204249</v>
      </c>
      <c r="C129">
        <f>C89*10000/C62</f>
        <v>0.06529129958298367</v>
      </c>
      <c r="D129">
        <f>D89*10000/D62</f>
        <v>0.1050711977092538</v>
      </c>
      <c r="E129">
        <f>E89*10000/E62</f>
        <v>0.07653641766606027</v>
      </c>
      <c r="F129">
        <f>F89*10000/F62</f>
        <v>0.09421150351888266</v>
      </c>
      <c r="G129">
        <f>AVERAGE(C129:E129)</f>
        <v>0.08229963831943259</v>
      </c>
      <c r="H129">
        <f>STDEV(C129:E129)</f>
        <v>0.02050661132314896</v>
      </c>
      <c r="I129">
        <f>(B129*B4+C129*C4+D129*D4+E129*E4+F129*F4)/SUM(B4:F4)</f>
        <v>0.08027545427720191</v>
      </c>
    </row>
    <row r="130" spans="1:9" ht="12.75">
      <c r="A130" t="s">
        <v>89</v>
      </c>
      <c r="B130">
        <f>B90*10000/B62</f>
        <v>0.0909108769513849</v>
      </c>
      <c r="C130">
        <f>C90*10000/C62</f>
        <v>0.06100934598475097</v>
      </c>
      <c r="D130">
        <f>D90*10000/D62</f>
        <v>0.10617588313150235</v>
      </c>
      <c r="E130">
        <f>E90*10000/E62</f>
        <v>0.11434251950015842</v>
      </c>
      <c r="F130">
        <f>F90*10000/F62</f>
        <v>0.20379624262147267</v>
      </c>
      <c r="G130">
        <f>AVERAGE(C130:E130)</f>
        <v>0.09384258287213725</v>
      </c>
      <c r="H130">
        <f>STDEV(C130:E130)</f>
        <v>0.02872611304670163</v>
      </c>
      <c r="I130">
        <f>(B130*B4+C130*C4+D130*D4+E130*E4+F130*F4)/SUM(B4:F4)</f>
        <v>0.10811650662305902</v>
      </c>
    </row>
    <row r="131" spans="1:9" ht="12.75">
      <c r="A131" t="s">
        <v>90</v>
      </c>
      <c r="B131">
        <f>B91*10000/B62</f>
        <v>0.03973598425295178</v>
      </c>
      <c r="C131">
        <f>C91*10000/C62</f>
        <v>0.002297700805406282</v>
      </c>
      <c r="D131">
        <f>D91*10000/D62</f>
        <v>0.050829742878158786</v>
      </c>
      <c r="E131">
        <f>E91*10000/E62</f>
        <v>0.023160737536676888</v>
      </c>
      <c r="F131">
        <f>F91*10000/F62</f>
        <v>0.049324762474757644</v>
      </c>
      <c r="G131">
        <f>AVERAGE(C131:E131)</f>
        <v>0.025429393740080655</v>
      </c>
      <c r="H131">
        <f>STDEV(C131:E131)</f>
        <v>0.024345428270309527</v>
      </c>
      <c r="I131">
        <f>(B131*B4+C131*C4+D131*D4+E131*E4+F131*F4)/SUM(B4:F4)</f>
        <v>0.030689777297572475</v>
      </c>
    </row>
    <row r="132" spans="1:9" ht="12.75">
      <c r="A132" t="s">
        <v>91</v>
      </c>
      <c r="B132">
        <f>B92*10000/B62</f>
        <v>0.026326575163614415</v>
      </c>
      <c r="C132">
        <f>C92*10000/C62</f>
        <v>0.04559984083262611</v>
      </c>
      <c r="D132">
        <f>D92*10000/D62</f>
        <v>-0.015554680450465376</v>
      </c>
      <c r="E132">
        <f>E92*10000/E62</f>
        <v>-0.021324303898709478</v>
      </c>
      <c r="F132">
        <f>F92*10000/F62</f>
        <v>-0.006279820438620399</v>
      </c>
      <c r="G132">
        <f>AVERAGE(C132:E132)</f>
        <v>0.002906952161150419</v>
      </c>
      <c r="H132">
        <f>STDEV(C132:E132)</f>
        <v>0.037085498459908765</v>
      </c>
      <c r="I132">
        <f>(B132*B4+C132*C4+D132*D4+E132*E4+F132*F4)/SUM(B4:F4)</f>
        <v>0.005070564874762329</v>
      </c>
    </row>
    <row r="133" spans="1:9" ht="12.75">
      <c r="A133" t="s">
        <v>92</v>
      </c>
      <c r="B133">
        <f>B93*10000/B62</f>
        <v>0.0865681837683331</v>
      </c>
      <c r="C133">
        <f>C93*10000/C62</f>
        <v>0.07701750112396624</v>
      </c>
      <c r="D133">
        <f>D93*10000/D62</f>
        <v>0.09223340822691482</v>
      </c>
      <c r="E133">
        <f>E93*10000/E62</f>
        <v>0.07484838066324113</v>
      </c>
      <c r="F133">
        <f>F93*10000/F62</f>
        <v>0.05555159690710314</v>
      </c>
      <c r="G133">
        <f>AVERAGE(C133:E133)</f>
        <v>0.08136643000470739</v>
      </c>
      <c r="H133">
        <f>STDEV(C133:E133)</f>
        <v>0.009473367017841865</v>
      </c>
      <c r="I133">
        <f>(B133*B4+C133*C4+D133*D4+E133*E4+F133*F4)/SUM(B4:F4)</f>
        <v>0.07866614795688712</v>
      </c>
    </row>
    <row r="134" spans="1:9" ht="12.75">
      <c r="A134" t="s">
        <v>93</v>
      </c>
      <c r="B134">
        <f>B94*10000/B62</f>
        <v>0.01902937227973405</v>
      </c>
      <c r="C134">
        <f>C94*10000/C62</f>
        <v>0.020992105984732497</v>
      </c>
      <c r="D134">
        <f>D94*10000/D62</f>
        <v>0.013313428480563045</v>
      </c>
      <c r="E134">
        <f>E94*10000/E62</f>
        <v>-0.0025028564992852277</v>
      </c>
      <c r="F134">
        <f>F94*10000/F62</f>
        <v>-0.0354156465732785</v>
      </c>
      <c r="G134">
        <f>AVERAGE(C134:E134)</f>
        <v>0.010600892655336772</v>
      </c>
      <c r="H134">
        <f>STDEV(C134:E134)</f>
        <v>0.011980054402368216</v>
      </c>
      <c r="I134">
        <f>(B134*B4+C134*C4+D134*D4+E134*E4+F134*F4)/SUM(B4:F4)</f>
        <v>0.0056679034554344004</v>
      </c>
    </row>
    <row r="135" spans="1:9" ht="12.75">
      <c r="A135" t="s">
        <v>94</v>
      </c>
      <c r="B135">
        <f>B95*10000/B62</f>
        <v>-0.0014296075435312828</v>
      </c>
      <c r="C135">
        <f>C95*10000/C62</f>
        <v>0.0011739125302690707</v>
      </c>
      <c r="D135">
        <f>D95*10000/D62</f>
        <v>-0.0002627794568763519</v>
      </c>
      <c r="E135">
        <f>E95*10000/E62</f>
        <v>0.005445707157039745</v>
      </c>
      <c r="F135">
        <f>F95*10000/F62</f>
        <v>0.003284986926621058</v>
      </c>
      <c r="G135">
        <f>AVERAGE(C135:E135)</f>
        <v>0.002118946743477488</v>
      </c>
      <c r="H135">
        <f>STDEV(C135:E135)</f>
        <v>0.0029692628889028427</v>
      </c>
      <c r="I135">
        <f>(B135*B4+C135*C4+D135*D4+E135*E4+F135*F4)/SUM(B4:F4)</f>
        <v>0.0017616304929129723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2005-07-07T06:34:22Z</cp:lastPrinted>
  <dcterms:created xsi:type="dcterms:W3CDTF">2005-07-07T06:34:22Z</dcterms:created>
  <dcterms:modified xsi:type="dcterms:W3CDTF">2005-07-07T10:40:35Z</dcterms:modified>
  <cp:category/>
  <cp:version/>
  <cp:contentType/>
  <cp:contentStatus/>
</cp:coreProperties>
</file>