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<sst xmlns="http://schemas.openxmlformats.org/spreadsheetml/2006/main" count="206" uniqueCount="99">
  <si>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Thu 14/07/2005       06:59:27</t>
  </si>
  <si>
    <t>LISSNER</t>
  </si>
  <si>
    <t>HCMQAP611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</si>
  <si>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</si>
  <si>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</si>
  <si>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</si>
  <si>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</si>
  <si>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</si>
  <si>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</si>
  <si>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</si>
  <si>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</si>
  <si>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</si>
  <si>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</si>
  <si>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</si>
  <si>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</si>
  <si>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</si>
  <si>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</si>
  <si>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</si>
  <si>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</si>
  <si>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</si>
  <si>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</si>
  <si>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</si>
  <si>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</si>
  <si>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</si>
  <si>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</si>
  <si>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</si>
  <si>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</si>
  <si>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</si>
  <si>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</si>
  <si>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</si>
  <si>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</si>
  <si>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</si>
  <si>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</si>
  <si>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</si>
  <si>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</si>
  <si>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</si>
  <si>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</si>
  <si>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</si>
  <si>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</si>
  <si>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</si>
  <si>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</si>
  <si>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</si>
  <si>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</si>
  <si>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</si>
  <si>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</si>
  <si>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</si>
  <si>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</si>
  <si>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</si>
  <si>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</si>
  <si>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54.889998*</t>
  </si>
  <si>
    <t>Number of measurement</t>
  </si>
  <si>
    <t>Mean real current (A)</t>
  </si>
  <si>
    <t xml:space="preserve">* = Integral error  ! = Central error           Conclusion : CONTACT CEA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</si>
  <si>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</si>
  <si>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</si>
  <si>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</si>
  <si>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</si>
  <si>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</si>
  <si>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CONTACT CEA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</si>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</sst>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6870059"/>
        <c:axId val="40503940"/>
      </c:lineChart>
      <c:catAx>
        <c:axId val="268700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503940"/>
        <c:crosses val="autoZero"/>
        <c:auto val="1"/>
        <c:lblOffset val="100"/>
        <c:noMultiLvlLbl val="0"/>
      </c:catAx>
      <c:valAx>
        <c:axId val="40503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87005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-0.002256</v>
      </c>
      <c r="C4" s="11">
        <v>-0.003744</v>
      </c>
      <c r="D4" s="11">
        <v>-0.003744</v>
      </c>
      <c r="E4" s="11">
        <v>-0.003745</v>
      </c>
      <c r="F4" s="23">
        <v>-0.002074</v>
      </c>
      <c r="G4" s="33">
        <v>-0.01167</v>
      </c>
    </row>
    <row r="5" spans="1:7" ht="12.75" thickBot="1">
      <c r="A5" s="43" t="s">
        <v>13</v>
      </c>
      <c r="B5" s="44">
        <v>-2.682884</v>
      </c>
      <c r="C5" s="45">
        <v>-2.46165</v>
      </c>
      <c r="D5" s="45">
        <v>-0.097088</v>
      </c>
      <c r="E5" s="45">
        <v>2.411661</v>
      </c>
      <c r="F5" s="46">
        <v>3.217729</v>
      </c>
      <c r="G5" s="47">
        <v>8.768809</v>
      </c>
    </row>
    <row r="6" spans="1:7" ht="12.75" thickTop="1">
      <c r="A6" s="6" t="s">
        <v>14</v>
      </c>
      <c r="B6" s="38">
        <v>164.9613</v>
      </c>
      <c r="C6" s="39">
        <v>-105.5059</v>
      </c>
      <c r="D6" s="39">
        <v>33.99194</v>
      </c>
      <c r="E6" s="39">
        <v>-62.6648</v>
      </c>
      <c r="F6" s="40">
        <v>62.82415</v>
      </c>
      <c r="G6" s="41">
        <v>-2.664711E-05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3.443237</v>
      </c>
      <c r="C8" s="12">
        <v>0.9327535</v>
      </c>
      <c r="D8" s="12">
        <v>1.814916</v>
      </c>
      <c r="E8" s="12">
        <v>1.353637</v>
      </c>
      <c r="F8" s="24">
        <v>-6.186735</v>
      </c>
      <c r="G8" s="34">
        <v>0.6616269</v>
      </c>
    </row>
    <row r="9" spans="1:7" ht="12">
      <c r="A9" s="19" t="s">
        <v>17</v>
      </c>
      <c r="B9" s="28">
        <v>-0.9124945</v>
      </c>
      <c r="C9" s="12">
        <v>-0.9406814</v>
      </c>
      <c r="D9" s="12">
        <v>-0.6515535</v>
      </c>
      <c r="E9" s="12">
        <v>-0.09752461</v>
      </c>
      <c r="F9" s="24">
        <v>-0.7492757</v>
      </c>
      <c r="G9" s="34">
        <v>-0.6386957</v>
      </c>
    </row>
    <row r="10" spans="1:7" ht="12">
      <c r="A10" s="19" t="s">
        <v>18</v>
      </c>
      <c r="B10" s="28">
        <v>0.9088349</v>
      </c>
      <c r="C10" s="12">
        <v>-0.4221636</v>
      </c>
      <c r="D10" s="12">
        <v>-0.7611618</v>
      </c>
      <c r="E10" s="12">
        <v>-1.046682</v>
      </c>
      <c r="F10" s="24">
        <v>-1.179635</v>
      </c>
      <c r="G10" s="34">
        <v>-0.5619754</v>
      </c>
    </row>
    <row r="11" spans="1:7" ht="12">
      <c r="A11" s="20" t="s">
        <v>19</v>
      </c>
      <c r="B11" s="30">
        <v>3.618142</v>
      </c>
      <c r="C11" s="14">
        <v>2.333281</v>
      </c>
      <c r="D11" s="14">
        <v>2.253712</v>
      </c>
      <c r="E11" s="14">
        <v>0.8283948</v>
      </c>
      <c r="F11" s="26">
        <v>13.77822</v>
      </c>
      <c r="G11" s="36">
        <v>3.663178</v>
      </c>
    </row>
    <row r="12" spans="1:7" ht="12">
      <c r="A12" s="19" t="s">
        <v>20</v>
      </c>
      <c r="B12" s="28">
        <v>0.1610244</v>
      </c>
      <c r="C12" s="12">
        <v>0.003566129</v>
      </c>
      <c r="D12" s="12">
        <v>-0.3039101</v>
      </c>
      <c r="E12" s="12">
        <v>0.05082297</v>
      </c>
      <c r="F12" s="24">
        <v>-0.04817619</v>
      </c>
      <c r="G12" s="34">
        <v>-0.04309538</v>
      </c>
    </row>
    <row r="13" spans="1:7" ht="12">
      <c r="A13" s="19" t="s">
        <v>21</v>
      </c>
      <c r="B13" s="28">
        <v>-0.1000738</v>
      </c>
      <c r="C13" s="12">
        <v>-0.1422037</v>
      </c>
      <c r="D13" s="12">
        <v>-0.03317639</v>
      </c>
      <c r="E13" s="12">
        <v>-0.02035584</v>
      </c>
      <c r="F13" s="24">
        <v>0.0221632</v>
      </c>
      <c r="G13" s="34">
        <v>-0.0586559</v>
      </c>
    </row>
    <row r="14" spans="1:7" ht="12">
      <c r="A14" s="19" t="s">
        <v>22</v>
      </c>
      <c r="B14" s="28">
        <v>0.0425895</v>
      </c>
      <c r="C14" s="12">
        <v>-0.0257879</v>
      </c>
      <c r="D14" s="12">
        <v>-0.02393905</v>
      </c>
      <c r="E14" s="12">
        <v>-0.01073744</v>
      </c>
      <c r="F14" s="24">
        <v>-0.001574975</v>
      </c>
      <c r="G14" s="34">
        <v>-0.008583485</v>
      </c>
    </row>
    <row r="15" spans="1:7" ht="12">
      <c r="A15" s="20" t="s">
        <v>23</v>
      </c>
      <c r="B15" s="30">
        <v>-0.3648083</v>
      </c>
      <c r="C15" s="14">
        <v>-0.1888642</v>
      </c>
      <c r="D15" s="14">
        <v>-0.1736577</v>
      </c>
      <c r="E15" s="14">
        <v>-0.2209854</v>
      </c>
      <c r="F15" s="26">
        <v>-0.4009754</v>
      </c>
      <c r="G15" s="36">
        <v>-0.2467013</v>
      </c>
    </row>
    <row r="16" spans="1:7" ht="12">
      <c r="A16" s="19" t="s">
        <v>24</v>
      </c>
      <c r="B16" s="28">
        <v>0.007721719</v>
      </c>
      <c r="C16" s="12">
        <v>-0.0104987</v>
      </c>
      <c r="D16" s="12">
        <v>-0.02815644</v>
      </c>
      <c r="E16" s="12">
        <v>-0.008585893</v>
      </c>
      <c r="F16" s="24">
        <v>0.005675988</v>
      </c>
      <c r="G16" s="34">
        <v>-0.009489273</v>
      </c>
    </row>
    <row r="17" spans="1:7" ht="12">
      <c r="A17" s="19" t="s">
        <v>25</v>
      </c>
      <c r="B17" s="28">
        <v>-0.01359798</v>
      </c>
      <c r="C17" s="12">
        <v>-0.01807131</v>
      </c>
      <c r="D17" s="12">
        <v>-0.01573482</v>
      </c>
      <c r="E17" s="12">
        <v>-0.01839684</v>
      </c>
      <c r="F17" s="24">
        <v>-0.05063087</v>
      </c>
      <c r="G17" s="34">
        <v>-0.02127716</v>
      </c>
    </row>
    <row r="18" spans="1:7" ht="12">
      <c r="A18" s="19" t="s">
        <v>26</v>
      </c>
      <c r="B18" s="28">
        <v>-0.01650513</v>
      </c>
      <c r="C18" s="12">
        <v>0.0586395</v>
      </c>
      <c r="D18" s="12">
        <v>0.03519676</v>
      </c>
      <c r="E18" s="12">
        <v>0.04603484</v>
      </c>
      <c r="F18" s="24">
        <v>-0.02416358</v>
      </c>
      <c r="G18" s="34">
        <v>0.02804512</v>
      </c>
    </row>
    <row r="19" spans="1:7" ht="12">
      <c r="A19" s="20" t="s">
        <v>27</v>
      </c>
      <c r="B19" s="30">
        <v>-0.2049497</v>
      </c>
      <c r="C19" s="14">
        <v>-0.1947042</v>
      </c>
      <c r="D19" s="14">
        <v>-0.1994552</v>
      </c>
      <c r="E19" s="14">
        <v>-0.178702</v>
      </c>
      <c r="F19" s="26">
        <v>-0.1438395</v>
      </c>
      <c r="G19" s="36">
        <v>-0.1867047</v>
      </c>
    </row>
    <row r="20" spans="1:7" ht="12.75" thickBot="1">
      <c r="A20" s="43" t="s">
        <v>28</v>
      </c>
      <c r="B20" s="44">
        <v>-0.006511904</v>
      </c>
      <c r="C20" s="45">
        <v>-0.003957077</v>
      </c>
      <c r="D20" s="45">
        <v>0.0002963803</v>
      </c>
      <c r="E20" s="45">
        <v>-0.00330492</v>
      </c>
      <c r="F20" s="46">
        <v>0.004378469</v>
      </c>
      <c r="G20" s="47">
        <v>-0.002036734</v>
      </c>
    </row>
    <row r="21" spans="1:7" ht="12.75" thickTop="1">
      <c r="A21" s="6" t="s">
        <v>29</v>
      </c>
      <c r="B21" s="38">
        <v>-2.961843</v>
      </c>
      <c r="C21" s="39">
        <v>-5.581375</v>
      </c>
      <c r="D21" s="39">
        <v>21.79781</v>
      </c>
      <c r="E21" s="39">
        <v>35.7547</v>
      </c>
      <c r="F21" s="40">
        <v>-90.57796</v>
      </c>
      <c r="G21" s="42">
        <v>0.007221971</v>
      </c>
    </row>
    <row r="22" spans="1:7" ht="12">
      <c r="A22" s="19" t="s">
        <v>30</v>
      </c>
      <c r="B22" s="28">
        <v>-53.6582</v>
      </c>
      <c r="C22" s="12">
        <v>-49.23341</v>
      </c>
      <c r="D22" s="12">
        <v>-1.941769</v>
      </c>
      <c r="E22" s="12">
        <v>48.23359</v>
      </c>
      <c r="F22" s="24">
        <v>64.35546</v>
      </c>
      <c r="G22" s="35">
        <v>0</v>
      </c>
    </row>
    <row r="23" spans="1:7" ht="12">
      <c r="A23" s="19" t="s">
        <v>31</v>
      </c>
      <c r="B23" s="28">
        <v>0.4823422</v>
      </c>
      <c r="C23" s="12">
        <v>-1.026821</v>
      </c>
      <c r="D23" s="12">
        <v>-1.134964</v>
      </c>
      <c r="E23" s="12">
        <v>-1.296253</v>
      </c>
      <c r="F23" s="24">
        <v>8.46073</v>
      </c>
      <c r="G23" s="34">
        <v>0.3651992</v>
      </c>
    </row>
    <row r="24" spans="1:7" ht="12">
      <c r="A24" s="19" t="s">
        <v>32</v>
      </c>
      <c r="B24" s="28">
        <v>-0.848297</v>
      </c>
      <c r="C24" s="12">
        <v>-3.287511</v>
      </c>
      <c r="D24" s="12">
        <v>-4.525241</v>
      </c>
      <c r="E24" s="12">
        <v>-3.616975</v>
      </c>
      <c r="F24" s="24">
        <v>-0.07301975</v>
      </c>
      <c r="G24" s="34">
        <v>-2.882635</v>
      </c>
    </row>
    <row r="25" spans="1:7" ht="12">
      <c r="A25" s="19" t="s">
        <v>33</v>
      </c>
      <c r="B25" s="28">
        <v>0.9470426</v>
      </c>
      <c r="C25" s="12">
        <v>-0.1050884</v>
      </c>
      <c r="D25" s="12">
        <v>-0.3432199</v>
      </c>
      <c r="E25" s="12">
        <v>-0.4903081</v>
      </c>
      <c r="F25" s="24">
        <v>-2.890877</v>
      </c>
      <c r="G25" s="34">
        <v>-0.4737027</v>
      </c>
    </row>
    <row r="26" spans="1:7" ht="12">
      <c r="A26" s="20" t="s">
        <v>34</v>
      </c>
      <c r="B26" s="30">
        <v>-0.04059986</v>
      </c>
      <c r="C26" s="14">
        <v>0.2449559</v>
      </c>
      <c r="D26" s="14">
        <v>-0.02188844</v>
      </c>
      <c r="E26" s="14">
        <v>0.06231403</v>
      </c>
      <c r="F26" s="26">
        <v>1.967419</v>
      </c>
      <c r="G26" s="36">
        <v>0.3248105</v>
      </c>
    </row>
    <row r="27" spans="1:7" ht="12">
      <c r="A27" s="19" t="s">
        <v>35</v>
      </c>
      <c r="B27" s="28">
        <v>-0.2392398</v>
      </c>
      <c r="C27" s="12">
        <v>0.2445422</v>
      </c>
      <c r="D27" s="12">
        <v>0.1491916</v>
      </c>
      <c r="E27" s="12">
        <v>0.04479882</v>
      </c>
      <c r="F27" s="24">
        <v>0.2839099</v>
      </c>
      <c r="G27" s="34">
        <v>0.1086505</v>
      </c>
    </row>
    <row r="28" spans="1:7" ht="12">
      <c r="A28" s="19" t="s">
        <v>36</v>
      </c>
      <c r="B28" s="28">
        <v>-0.2467355</v>
      </c>
      <c r="C28" s="12">
        <v>-0.4171387</v>
      </c>
      <c r="D28" s="12">
        <v>-0.4645143</v>
      </c>
      <c r="E28" s="12">
        <v>-0.1570101</v>
      </c>
      <c r="F28" s="24">
        <v>0.2240447</v>
      </c>
      <c r="G28" s="34">
        <v>-0.2558045</v>
      </c>
    </row>
    <row r="29" spans="1:7" ht="12">
      <c r="A29" s="19" t="s">
        <v>37</v>
      </c>
      <c r="B29" s="28">
        <v>0.1721996</v>
      </c>
      <c r="C29" s="12">
        <v>-0.04788263</v>
      </c>
      <c r="D29" s="12">
        <v>-0.0458528</v>
      </c>
      <c r="E29" s="12">
        <v>-0.07964773</v>
      </c>
      <c r="F29" s="24">
        <v>-0.03257833</v>
      </c>
      <c r="G29" s="34">
        <v>-0.0210931</v>
      </c>
    </row>
    <row r="30" spans="1:7" ht="12">
      <c r="A30" s="20" t="s">
        <v>38</v>
      </c>
      <c r="B30" s="30">
        <v>-0.003044034</v>
      </c>
      <c r="C30" s="14">
        <v>0.07689856</v>
      </c>
      <c r="D30" s="14">
        <v>0.03699905</v>
      </c>
      <c r="E30" s="14">
        <v>-0.04389915</v>
      </c>
      <c r="F30" s="26">
        <v>0.2191861</v>
      </c>
      <c r="G30" s="36">
        <v>0.04561146</v>
      </c>
    </row>
    <row r="31" spans="1:7" ht="12">
      <c r="A31" s="19" t="s">
        <v>39</v>
      </c>
      <c r="B31" s="28">
        <v>0.003573293</v>
      </c>
      <c r="C31" s="12">
        <v>0.01675181</v>
      </c>
      <c r="D31" s="12">
        <v>0.001511873</v>
      </c>
      <c r="E31" s="12">
        <v>0.01421869</v>
      </c>
      <c r="F31" s="24">
        <v>0.02100728</v>
      </c>
      <c r="G31" s="34">
        <v>0.01113293</v>
      </c>
    </row>
    <row r="32" spans="1:7" ht="12">
      <c r="A32" s="19" t="s">
        <v>40</v>
      </c>
      <c r="B32" s="28">
        <v>-0.01223639</v>
      </c>
      <c r="C32" s="12">
        <v>-0.01558776</v>
      </c>
      <c r="D32" s="12">
        <v>-0.01578959</v>
      </c>
      <c r="E32" s="12">
        <v>0.01727149</v>
      </c>
      <c r="F32" s="24">
        <v>0.04464415</v>
      </c>
      <c r="G32" s="34">
        <v>0.0007829309</v>
      </c>
    </row>
    <row r="33" spans="1:7" ht="12">
      <c r="A33" s="19" t="s">
        <v>41</v>
      </c>
      <c r="B33" s="28">
        <v>0.0881388</v>
      </c>
      <c r="C33" s="12">
        <v>0.08180202</v>
      </c>
      <c r="D33" s="12">
        <v>0.08696983</v>
      </c>
      <c r="E33" s="12">
        <v>0.07323671</v>
      </c>
      <c r="F33" s="24">
        <v>0.05835199</v>
      </c>
      <c r="G33" s="34">
        <v>0.07877671</v>
      </c>
    </row>
    <row r="34" spans="1:7" ht="12">
      <c r="A34" s="20" t="s">
        <v>42</v>
      </c>
      <c r="B34" s="30">
        <v>0.006365268</v>
      </c>
      <c r="C34" s="14">
        <v>0.01893263</v>
      </c>
      <c r="D34" s="14">
        <v>0.002557212</v>
      </c>
      <c r="E34" s="14">
        <v>-0.005358779</v>
      </c>
      <c r="F34" s="26">
        <v>-0.04011879</v>
      </c>
      <c r="G34" s="36">
        <v>-0.0005301248</v>
      </c>
    </row>
    <row r="35" spans="1:7" ht="12.75" thickBot="1">
      <c r="A35" s="21" t="s">
        <v>43</v>
      </c>
      <c r="B35" s="31">
        <v>0.0006125417</v>
      </c>
      <c r="C35" s="15">
        <v>-0.002604414</v>
      </c>
      <c r="D35" s="15">
        <v>-0.003538129</v>
      </c>
      <c r="E35" s="15">
        <v>0.0001908727</v>
      </c>
      <c r="F35" s="27">
        <v>0.002086482</v>
      </c>
      <c r="G35" s="37">
        <v>-0.001064886</v>
      </c>
    </row>
    <row r="36" spans="1:7" ht="12">
      <c r="A36" s="4" t="s">
        <v>44</v>
      </c>
      <c r="B36" s="3">
        <v>27.12708</v>
      </c>
      <c r="C36" s="3">
        <v>27.11487</v>
      </c>
      <c r="D36" s="3">
        <v>27.10877</v>
      </c>
      <c r="E36" s="3">
        <v>27.09351</v>
      </c>
      <c r="F36" s="3">
        <v>27.09045</v>
      </c>
      <c r="G36" s="3"/>
    </row>
    <row r="37" spans="1:6" ht="12">
      <c r="A37" s="4" t="s">
        <v>45</v>
      </c>
      <c r="B37" s="2">
        <v>-0.4104614</v>
      </c>
      <c r="C37" s="2">
        <v>-0.3748576</v>
      </c>
      <c r="D37" s="2">
        <v>-0.3651937</v>
      </c>
      <c r="E37" s="2">
        <v>-0.3595988</v>
      </c>
      <c r="F37" s="2">
        <v>-0.3540039</v>
      </c>
    </row>
    <row r="38" spans="1:7" ht="12">
      <c r="A38" s="4" t="s">
        <v>54</v>
      </c>
      <c r="B38" s="2">
        <v>-0.0002804531</v>
      </c>
      <c r="C38" s="2">
        <v>0.0001793089</v>
      </c>
      <c r="D38" s="2">
        <v>-5.777911E-05</v>
      </c>
      <c r="E38" s="2">
        <v>0.0001062345</v>
      </c>
      <c r="F38" s="2">
        <v>-0.0001058057</v>
      </c>
      <c r="G38" s="2">
        <v>0.0002258389</v>
      </c>
    </row>
    <row r="39" spans="1:7" ht="12.75" thickBot="1">
      <c r="A39" s="4" t="s">
        <v>55</v>
      </c>
      <c r="B39" s="2">
        <v>0</v>
      </c>
      <c r="C39" s="2">
        <v>1.037114E-05</v>
      </c>
      <c r="D39" s="2">
        <v>-3.70675E-05</v>
      </c>
      <c r="E39" s="2">
        <v>-6.12954E-05</v>
      </c>
      <c r="F39" s="2">
        <v>0.0001546635</v>
      </c>
      <c r="G39" s="2">
        <v>0.0007880099</v>
      </c>
    </row>
    <row r="40" spans="2:7" ht="12.75" thickBot="1">
      <c r="B40" s="7" t="s">
        <v>46</v>
      </c>
      <c r="C40" s="17">
        <v>-0.003744</v>
      </c>
      <c r="D40" s="16" t="s">
        <v>47</v>
      </c>
      <c r="E40" s="17">
        <v>3.116885</v>
      </c>
      <c r="F40" s="16" t="s">
        <v>48</v>
      </c>
      <c r="G40" s="48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0.002256</v>
      </c>
      <c r="C4">
        <v>0.003744</v>
      </c>
      <c r="D4">
        <v>0.003744</v>
      </c>
      <c r="E4">
        <v>0.003745</v>
      </c>
      <c r="F4">
        <v>0.002074</v>
      </c>
      <c r="G4">
        <v>0.01167</v>
      </c>
    </row>
    <row r="5" spans="1:7" ht="12.75">
      <c r="A5" t="s">
        <v>13</v>
      </c>
      <c r="B5">
        <v>-2.682884</v>
      </c>
      <c r="C5">
        <v>-2.46165</v>
      </c>
      <c r="D5">
        <v>-0.097088</v>
      </c>
      <c r="E5">
        <v>2.411661</v>
      </c>
      <c r="F5">
        <v>3.217729</v>
      </c>
      <c r="G5">
        <v>8.768809</v>
      </c>
    </row>
    <row r="6" spans="1:7" ht="12.75">
      <c r="A6" t="s">
        <v>14</v>
      </c>
      <c r="B6" s="49">
        <v>164.9613</v>
      </c>
      <c r="C6" s="49">
        <v>-105.5059</v>
      </c>
      <c r="D6" s="49">
        <v>33.99194</v>
      </c>
      <c r="E6" s="49">
        <v>-62.6648</v>
      </c>
      <c r="F6" s="49">
        <v>62.82415</v>
      </c>
      <c r="G6" s="49">
        <v>-2.664711E-05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3.443237</v>
      </c>
      <c r="C8" s="49">
        <v>0.9327535</v>
      </c>
      <c r="D8" s="49">
        <v>1.814916</v>
      </c>
      <c r="E8" s="49">
        <v>1.353637</v>
      </c>
      <c r="F8" s="49">
        <v>-6.186735</v>
      </c>
      <c r="G8" s="49">
        <v>0.6616269</v>
      </c>
    </row>
    <row r="9" spans="1:7" ht="12.75">
      <c r="A9" t="s">
        <v>17</v>
      </c>
      <c r="B9" s="49">
        <v>-0.9124945</v>
      </c>
      <c r="C9" s="49">
        <v>-0.9406814</v>
      </c>
      <c r="D9" s="49">
        <v>-0.6515535</v>
      </c>
      <c r="E9" s="49">
        <v>-0.09752461</v>
      </c>
      <c r="F9" s="49">
        <v>-0.7492757</v>
      </c>
      <c r="G9" s="49">
        <v>-0.6386957</v>
      </c>
    </row>
    <row r="10" spans="1:7" ht="12.75">
      <c r="A10" t="s">
        <v>18</v>
      </c>
      <c r="B10" s="49">
        <v>0.9088349</v>
      </c>
      <c r="C10" s="49">
        <v>-0.4221636</v>
      </c>
      <c r="D10" s="49">
        <v>-0.7611618</v>
      </c>
      <c r="E10" s="49">
        <v>-1.046682</v>
      </c>
      <c r="F10" s="49">
        <v>-1.179635</v>
      </c>
      <c r="G10" s="49">
        <v>-0.5619754</v>
      </c>
    </row>
    <row r="11" spans="1:7" ht="12.75">
      <c r="A11" t="s">
        <v>19</v>
      </c>
      <c r="B11" s="49">
        <v>3.618142</v>
      </c>
      <c r="C11" s="49">
        <v>2.333281</v>
      </c>
      <c r="D11" s="49">
        <v>2.253712</v>
      </c>
      <c r="E11" s="49">
        <v>0.8283948</v>
      </c>
      <c r="F11" s="49">
        <v>13.77822</v>
      </c>
      <c r="G11" s="49">
        <v>3.663178</v>
      </c>
    </row>
    <row r="12" spans="1:7" ht="12.75">
      <c r="A12" t="s">
        <v>20</v>
      </c>
      <c r="B12" s="49">
        <v>0.1610244</v>
      </c>
      <c r="C12" s="49">
        <v>0.003566129</v>
      </c>
      <c r="D12" s="49">
        <v>-0.3039101</v>
      </c>
      <c r="E12" s="49">
        <v>0.05082297</v>
      </c>
      <c r="F12" s="49">
        <v>-0.04817619</v>
      </c>
      <c r="G12" s="49">
        <v>-0.04309538</v>
      </c>
    </row>
    <row r="13" spans="1:7" ht="12.75">
      <c r="A13" t="s">
        <v>21</v>
      </c>
      <c r="B13" s="49">
        <v>-0.1000738</v>
      </c>
      <c r="C13" s="49">
        <v>-0.1422037</v>
      </c>
      <c r="D13" s="49">
        <v>-0.03317639</v>
      </c>
      <c r="E13" s="49">
        <v>-0.02035584</v>
      </c>
      <c r="F13" s="49">
        <v>0.0221632</v>
      </c>
      <c r="G13" s="49">
        <v>-0.0586559</v>
      </c>
    </row>
    <row r="14" spans="1:7" ht="12.75">
      <c r="A14" t="s">
        <v>22</v>
      </c>
      <c r="B14" s="49">
        <v>0.0425895</v>
      </c>
      <c r="C14" s="49">
        <v>-0.0257879</v>
      </c>
      <c r="D14" s="49">
        <v>-0.02393905</v>
      </c>
      <c r="E14" s="49">
        <v>-0.01073744</v>
      </c>
      <c r="F14" s="49">
        <v>-0.001574975</v>
      </c>
      <c r="G14" s="49">
        <v>-0.008583485</v>
      </c>
    </row>
    <row r="15" spans="1:7" ht="12.75">
      <c r="A15" t="s">
        <v>23</v>
      </c>
      <c r="B15" s="49">
        <v>-0.3648083</v>
      </c>
      <c r="C15" s="49">
        <v>-0.1888642</v>
      </c>
      <c r="D15" s="49">
        <v>-0.1736577</v>
      </c>
      <c r="E15" s="49">
        <v>-0.2209854</v>
      </c>
      <c r="F15" s="49">
        <v>-0.4009754</v>
      </c>
      <c r="G15" s="49">
        <v>-0.2467013</v>
      </c>
    </row>
    <row r="16" spans="1:7" ht="12.75">
      <c r="A16" t="s">
        <v>24</v>
      </c>
      <c r="B16" s="49">
        <v>0.007721719</v>
      </c>
      <c r="C16" s="49">
        <v>-0.0104987</v>
      </c>
      <c r="D16" s="49">
        <v>-0.02815644</v>
      </c>
      <c r="E16" s="49">
        <v>-0.008585893</v>
      </c>
      <c r="F16" s="49">
        <v>0.005675988</v>
      </c>
      <c r="G16" s="49">
        <v>-0.009489273</v>
      </c>
    </row>
    <row r="17" spans="1:7" ht="12.75">
      <c r="A17" t="s">
        <v>25</v>
      </c>
      <c r="B17" s="49">
        <v>-0.01359798</v>
      </c>
      <c r="C17" s="49">
        <v>-0.01807131</v>
      </c>
      <c r="D17" s="49">
        <v>-0.01573482</v>
      </c>
      <c r="E17" s="49">
        <v>-0.01839684</v>
      </c>
      <c r="F17" s="49">
        <v>-0.05063087</v>
      </c>
      <c r="G17" s="49">
        <v>-0.02127716</v>
      </c>
    </row>
    <row r="18" spans="1:7" ht="12.75">
      <c r="A18" t="s">
        <v>26</v>
      </c>
      <c r="B18" s="49">
        <v>-0.01650513</v>
      </c>
      <c r="C18" s="49">
        <v>0.0586395</v>
      </c>
      <c r="D18" s="49">
        <v>0.03519676</v>
      </c>
      <c r="E18" s="49">
        <v>0.04603484</v>
      </c>
      <c r="F18" s="49">
        <v>-0.02416358</v>
      </c>
      <c r="G18" s="49">
        <v>0.02804512</v>
      </c>
    </row>
    <row r="19" spans="1:7" ht="12.75">
      <c r="A19" t="s">
        <v>27</v>
      </c>
      <c r="B19" s="49">
        <v>-0.2049497</v>
      </c>
      <c r="C19" s="49">
        <v>-0.1947042</v>
      </c>
      <c r="D19" s="49">
        <v>-0.1994552</v>
      </c>
      <c r="E19" s="49">
        <v>-0.178702</v>
      </c>
      <c r="F19" s="49">
        <v>-0.1438395</v>
      </c>
      <c r="G19" s="49">
        <v>-0.1867047</v>
      </c>
    </row>
    <row r="20" spans="1:7" ht="12.75">
      <c r="A20" t="s">
        <v>28</v>
      </c>
      <c r="B20" s="49">
        <v>-0.006511904</v>
      </c>
      <c r="C20" s="49">
        <v>-0.003957077</v>
      </c>
      <c r="D20" s="49">
        <v>0.0002963803</v>
      </c>
      <c r="E20" s="49">
        <v>-0.00330492</v>
      </c>
      <c r="F20" s="49">
        <v>0.004378469</v>
      </c>
      <c r="G20" s="49">
        <v>-0.002036734</v>
      </c>
    </row>
    <row r="21" spans="1:7" ht="12.75">
      <c r="A21" t="s">
        <v>29</v>
      </c>
      <c r="B21" s="49">
        <v>-2.961843</v>
      </c>
      <c r="C21" s="49">
        <v>-5.581375</v>
      </c>
      <c r="D21" s="49">
        <v>21.79781</v>
      </c>
      <c r="E21" s="49">
        <v>35.7547</v>
      </c>
      <c r="F21" s="49">
        <v>-90.57796</v>
      </c>
      <c r="G21" s="49">
        <v>0.007221971</v>
      </c>
    </row>
    <row r="22" spans="1:7" ht="12.75">
      <c r="A22" t="s">
        <v>30</v>
      </c>
      <c r="B22" s="49">
        <v>-53.6582</v>
      </c>
      <c r="C22" s="49">
        <v>-49.23341</v>
      </c>
      <c r="D22" s="49">
        <v>-1.941769</v>
      </c>
      <c r="E22" s="49">
        <v>48.23359</v>
      </c>
      <c r="F22" s="49">
        <v>64.35546</v>
      </c>
      <c r="G22" s="49">
        <v>0</v>
      </c>
    </row>
    <row r="23" spans="1:7" ht="12.75">
      <c r="A23" t="s">
        <v>31</v>
      </c>
      <c r="B23" s="49">
        <v>0.4823422</v>
      </c>
      <c r="C23" s="49">
        <v>-1.026821</v>
      </c>
      <c r="D23" s="49">
        <v>-1.134964</v>
      </c>
      <c r="E23" s="49">
        <v>-1.296253</v>
      </c>
      <c r="F23" s="49">
        <v>8.46073</v>
      </c>
      <c r="G23" s="49">
        <v>0.3651992</v>
      </c>
    </row>
    <row r="24" spans="1:7" ht="12.75">
      <c r="A24" t="s">
        <v>32</v>
      </c>
      <c r="B24" s="49">
        <v>-0.848297</v>
      </c>
      <c r="C24" s="49">
        <v>-3.287511</v>
      </c>
      <c r="D24" s="49">
        <v>-4.525241</v>
      </c>
      <c r="E24" s="49">
        <v>-3.616975</v>
      </c>
      <c r="F24" s="49">
        <v>-0.07301975</v>
      </c>
      <c r="G24" s="49">
        <v>-2.882635</v>
      </c>
    </row>
    <row r="25" spans="1:7" ht="12.75">
      <c r="A25" t="s">
        <v>33</v>
      </c>
      <c r="B25" s="49">
        <v>0.9470426</v>
      </c>
      <c r="C25" s="49">
        <v>-0.1050884</v>
      </c>
      <c r="D25" s="49">
        <v>-0.3432199</v>
      </c>
      <c r="E25" s="49">
        <v>-0.4903081</v>
      </c>
      <c r="F25" s="49">
        <v>-2.890877</v>
      </c>
      <c r="G25" s="49">
        <v>-0.4737027</v>
      </c>
    </row>
    <row r="26" spans="1:7" ht="12.75">
      <c r="A26" t="s">
        <v>34</v>
      </c>
      <c r="B26" s="49">
        <v>-0.04059986</v>
      </c>
      <c r="C26" s="49">
        <v>0.2449559</v>
      </c>
      <c r="D26" s="49">
        <v>-0.02188844</v>
      </c>
      <c r="E26" s="49">
        <v>0.06231403</v>
      </c>
      <c r="F26" s="49">
        <v>1.967419</v>
      </c>
      <c r="G26" s="49">
        <v>0.3248105</v>
      </c>
    </row>
    <row r="27" spans="1:7" ht="12.75">
      <c r="A27" t="s">
        <v>35</v>
      </c>
      <c r="B27" s="49">
        <v>-0.2392398</v>
      </c>
      <c r="C27" s="49">
        <v>0.2445422</v>
      </c>
      <c r="D27" s="49">
        <v>0.1491916</v>
      </c>
      <c r="E27" s="49">
        <v>0.04479882</v>
      </c>
      <c r="F27" s="49">
        <v>0.2839099</v>
      </c>
      <c r="G27" s="49">
        <v>0.1086505</v>
      </c>
    </row>
    <row r="28" spans="1:7" ht="12.75">
      <c r="A28" t="s">
        <v>36</v>
      </c>
      <c r="B28" s="49">
        <v>-0.2467355</v>
      </c>
      <c r="C28" s="49">
        <v>-0.4171387</v>
      </c>
      <c r="D28" s="49">
        <v>-0.4645143</v>
      </c>
      <c r="E28" s="49">
        <v>-0.1570101</v>
      </c>
      <c r="F28" s="49">
        <v>0.2240447</v>
      </c>
      <c r="G28" s="49">
        <v>-0.2558045</v>
      </c>
    </row>
    <row r="29" spans="1:7" ht="12.75">
      <c r="A29" t="s">
        <v>37</v>
      </c>
      <c r="B29" s="49">
        <v>0.1721996</v>
      </c>
      <c r="C29" s="49">
        <v>-0.04788263</v>
      </c>
      <c r="D29" s="49">
        <v>-0.0458528</v>
      </c>
      <c r="E29" s="49">
        <v>-0.07964773</v>
      </c>
      <c r="F29" s="49">
        <v>-0.03257833</v>
      </c>
      <c r="G29" s="49">
        <v>-0.0210931</v>
      </c>
    </row>
    <row r="30" spans="1:7" ht="12.75">
      <c r="A30" t="s">
        <v>38</v>
      </c>
      <c r="B30" s="49">
        <v>-0.003044034</v>
      </c>
      <c r="C30" s="49">
        <v>0.07689856</v>
      </c>
      <c r="D30" s="49">
        <v>0.03699905</v>
      </c>
      <c r="E30" s="49">
        <v>-0.04389915</v>
      </c>
      <c r="F30" s="49">
        <v>0.2191861</v>
      </c>
      <c r="G30" s="49">
        <v>0.04561146</v>
      </c>
    </row>
    <row r="31" spans="1:7" ht="12.75">
      <c r="A31" t="s">
        <v>39</v>
      </c>
      <c r="B31" s="49">
        <v>0.003573293</v>
      </c>
      <c r="C31" s="49">
        <v>0.01675181</v>
      </c>
      <c r="D31" s="49">
        <v>0.001511873</v>
      </c>
      <c r="E31" s="49">
        <v>0.01421869</v>
      </c>
      <c r="F31" s="49">
        <v>0.02100728</v>
      </c>
      <c r="G31" s="49">
        <v>0.01113293</v>
      </c>
    </row>
    <row r="32" spans="1:7" ht="12.75">
      <c r="A32" t="s">
        <v>40</v>
      </c>
      <c r="B32" s="49">
        <v>-0.01223639</v>
      </c>
      <c r="C32" s="49">
        <v>-0.01558776</v>
      </c>
      <c r="D32" s="49">
        <v>-0.01578959</v>
      </c>
      <c r="E32" s="49">
        <v>0.01727149</v>
      </c>
      <c r="F32" s="49">
        <v>0.04464415</v>
      </c>
      <c r="G32" s="49">
        <v>0.0007829309</v>
      </c>
    </row>
    <row r="33" spans="1:7" ht="12.75">
      <c r="A33" t="s">
        <v>41</v>
      </c>
      <c r="B33" s="49">
        <v>0.0881388</v>
      </c>
      <c r="C33" s="49">
        <v>0.08180202</v>
      </c>
      <c r="D33" s="49">
        <v>0.08696983</v>
      </c>
      <c r="E33" s="49">
        <v>0.07323671</v>
      </c>
      <c r="F33" s="49">
        <v>0.05835199</v>
      </c>
      <c r="G33" s="49">
        <v>0.07877671</v>
      </c>
    </row>
    <row r="34" spans="1:7" ht="12.75">
      <c r="A34" t="s">
        <v>42</v>
      </c>
      <c r="B34" s="49">
        <v>0.006365268</v>
      </c>
      <c r="C34" s="49">
        <v>0.01893263</v>
      </c>
      <c r="D34" s="49">
        <v>0.002557212</v>
      </c>
      <c r="E34" s="49">
        <v>-0.005358779</v>
      </c>
      <c r="F34" s="49">
        <v>-0.04011879</v>
      </c>
      <c r="G34" s="49">
        <v>-0.0005301248</v>
      </c>
    </row>
    <row r="35" spans="1:7" ht="12.75">
      <c r="A35" t="s">
        <v>43</v>
      </c>
      <c r="B35" s="49">
        <v>0.0006125417</v>
      </c>
      <c r="C35" s="49">
        <v>-0.002604414</v>
      </c>
      <c r="D35" s="49">
        <v>-0.003538129</v>
      </c>
      <c r="E35" s="49">
        <v>0.0001908727</v>
      </c>
      <c r="F35" s="49">
        <v>0.002086482</v>
      </c>
      <c r="G35" s="49">
        <v>-0.001064886</v>
      </c>
    </row>
    <row r="36" spans="1:6" ht="12.75">
      <c r="A36" t="s">
        <v>44</v>
      </c>
      <c r="B36" s="49">
        <v>27.12708</v>
      </c>
      <c r="C36" s="49">
        <v>27.11487</v>
      </c>
      <c r="D36" s="49">
        <v>27.10877</v>
      </c>
      <c r="E36" s="49">
        <v>27.09351</v>
      </c>
      <c r="F36" s="49">
        <v>27.09045</v>
      </c>
    </row>
    <row r="37" spans="1:6" ht="12.75">
      <c r="A37" t="s">
        <v>45</v>
      </c>
      <c r="B37" s="49">
        <v>-0.4104614</v>
      </c>
      <c r="C37" s="49">
        <v>-0.3748576</v>
      </c>
      <c r="D37" s="49">
        <v>-0.3651937</v>
      </c>
      <c r="E37" s="49">
        <v>-0.3595988</v>
      </c>
      <c r="F37" s="49">
        <v>-0.3540039</v>
      </c>
    </row>
    <row r="38" spans="1:7" ht="12.75">
      <c r="A38" t="s">
        <v>56</v>
      </c>
      <c r="B38" s="49">
        <v>-0.0002804531</v>
      </c>
      <c r="C38" s="49">
        <v>0.0001793089</v>
      </c>
      <c r="D38" s="49">
        <v>-5.777911E-05</v>
      </c>
      <c r="E38" s="49">
        <v>0.0001062345</v>
      </c>
      <c r="F38" s="49">
        <v>-0.0001058057</v>
      </c>
      <c r="G38" s="49">
        <v>0.0002258389</v>
      </c>
    </row>
    <row r="39" spans="1:7" ht="12.75">
      <c r="A39" t="s">
        <v>57</v>
      </c>
      <c r="B39" s="49">
        <v>0</v>
      </c>
      <c r="C39" s="49">
        <v>1.037114E-05</v>
      </c>
      <c r="D39" s="49">
        <v>-3.70675E-05</v>
      </c>
      <c r="E39" s="49">
        <v>-6.12954E-05</v>
      </c>
      <c r="F39" s="49">
        <v>0.0001546635</v>
      </c>
      <c r="G39" s="49">
        <v>0.0007880099</v>
      </c>
    </row>
    <row r="40" spans="2:7" ht="12.75">
      <c r="B40" t="s">
        <v>46</v>
      </c>
      <c r="C40">
        <v>-0.003744</v>
      </c>
      <c r="D40" t="s">
        <v>47</v>
      </c>
      <c r="E40">
        <v>3.116885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59</v>
      </c>
      <c r="B50">
        <f>-0.017/(B7*B7+B22*B22)*(B21*B22+B6*B7)</f>
        <v>-0.0002804531528039079</v>
      </c>
      <c r="C50">
        <f>-0.017/(C7*C7+C22*C22)*(C21*C22+C6*C7)</f>
        <v>0.0001793089693574658</v>
      </c>
      <c r="D50">
        <f>-0.017/(D7*D7+D22*D22)*(D21*D22+D6*D7)</f>
        <v>-5.777910034846478E-05</v>
      </c>
      <c r="E50">
        <f>-0.017/(E7*E7+E22*E22)*(E21*E22+E6*E7)</f>
        <v>0.00010623451029434684</v>
      </c>
      <c r="F50">
        <f>-0.017/(F7*F7+F22*F22)*(F21*F22+F6*F7)</f>
        <v>-0.00010580571125608344</v>
      </c>
      <c r="G50">
        <f>(B50*B$4+C50*C$4+D50*D$4+E50*E$4+F50*F$4)/SUM(B$4:F$4)</f>
        <v>4.579533196013758E-08</v>
      </c>
    </row>
    <row r="51" spans="1:7" ht="12.75">
      <c r="A51" t="s">
        <v>60</v>
      </c>
      <c r="B51">
        <f>-0.017/(B7*B7+B22*B22)*(B21*B7-B6*B22)</f>
        <v>3.530271963621736E-06</v>
      </c>
      <c r="C51">
        <f>-0.017/(C7*C7+C22*C22)*(C21*C7-C6*C22)</f>
        <v>1.0371136700505356E-05</v>
      </c>
      <c r="D51">
        <f>-0.017/(D7*D7+D22*D22)*(D21*D7-D6*D22)</f>
        <v>-3.706749636659045E-05</v>
      </c>
      <c r="E51">
        <f>-0.017/(E7*E7+E22*E22)*(E21*E7-E6*E22)</f>
        <v>-6.129539718133885E-05</v>
      </c>
      <c r="F51">
        <f>-0.017/(F7*F7+F22*F22)*(F21*F7-F6*F22)</f>
        <v>0.00015466344952185125</v>
      </c>
      <c r="G51">
        <f>(B51*B$4+C51*C$4+D51*D$4+E51*E$4+F51*F$4)/SUM(B$4:F$4)</f>
        <v>-4.922863044955709E-08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9999.886191826865</v>
      </c>
      <c r="C62">
        <f>C7+(2/0.017)*(C8*C50-C23*C51)</f>
        <v>10000.02092945526</v>
      </c>
      <c r="D62">
        <f>D7+(2/0.017)*(D8*D50-D23*D51)</f>
        <v>9999.98271358969</v>
      </c>
      <c r="E62">
        <f>E7+(2/0.017)*(E8*E50-E23*E51)</f>
        <v>10000.007570426038</v>
      </c>
      <c r="F62">
        <f>F7+(2/0.017)*(F8*F50-F23*F51)</f>
        <v>9999.92306190703</v>
      </c>
    </row>
    <row r="63" spans="1:6" ht="12.75">
      <c r="A63" t="s">
        <v>68</v>
      </c>
      <c r="B63">
        <f>B8+(3/0.017)*(B9*B50-B24*B51)</f>
        <v>3.4889264138630263</v>
      </c>
      <c r="C63">
        <f>C8+(3/0.017)*(C9*C50-C24*C51)</f>
        <v>0.9090045494690019</v>
      </c>
      <c r="D63">
        <f>D8+(3/0.017)*(D9*D50-D24*D51)</f>
        <v>1.7919583801294319</v>
      </c>
      <c r="E63">
        <f>E8+(3/0.017)*(E9*E50-E24*E51)</f>
        <v>1.3126844591050053</v>
      </c>
      <c r="F63">
        <f>F8+(3/0.017)*(F9*F50-F24*F51)</f>
        <v>-6.170751858567596</v>
      </c>
    </row>
    <row r="64" spans="1:6" ht="12.75">
      <c r="A64" t="s">
        <v>69</v>
      </c>
      <c r="B64">
        <f>B9+(4/0.017)*(B10*B50-B25*B51)</f>
        <v>-0.9732542484758493</v>
      </c>
      <c r="C64">
        <f>C9+(4/0.017)*(C10*C50-C25*C51)</f>
        <v>-0.9582361844362823</v>
      </c>
      <c r="D64">
        <f>D9+(4/0.017)*(D10*D50-D25*D51)</f>
        <v>-0.644198925499429</v>
      </c>
      <c r="E64">
        <f>E9+(4/0.017)*(E10*E50-E25*E51)</f>
        <v>-0.1307592875140318</v>
      </c>
      <c r="F64">
        <f>F9+(4/0.017)*(F10*F50-F25*F51)</f>
        <v>-0.6147050813738939</v>
      </c>
    </row>
    <row r="65" spans="1:6" ht="12.75">
      <c r="A65" t="s">
        <v>70</v>
      </c>
      <c r="B65">
        <f>B10+(5/0.017)*(B11*B50-B26*B51)</f>
        <v>0.6104301933397789</v>
      </c>
      <c r="C65">
        <f>C10+(5/0.017)*(C11*C50-C26*C51)</f>
        <v>-0.2998583822920995</v>
      </c>
      <c r="D65">
        <f>D10+(5/0.017)*(D11*D50-D26*D51)</f>
        <v>-0.7996996827866794</v>
      </c>
      <c r="E65">
        <f>E10+(5/0.017)*(E11*E50-E26*E51)</f>
        <v>-1.0196750355508224</v>
      </c>
      <c r="F65">
        <f>F10+(5/0.017)*(F11*F50-F26*F51)</f>
        <v>-1.6979003459228308</v>
      </c>
    </row>
    <row r="66" spans="1:6" ht="12.75">
      <c r="A66" t="s">
        <v>71</v>
      </c>
      <c r="B66">
        <f>B11+(6/0.017)*(B12*B50-B27*B51)</f>
        <v>3.6025013344353525</v>
      </c>
      <c r="C66">
        <f>C11+(6/0.017)*(C12*C50-C27*C51)</f>
        <v>2.3326115617636507</v>
      </c>
      <c r="D66">
        <f>D11+(6/0.017)*(D12*D50-D27*D51)</f>
        <v>2.261861345149084</v>
      </c>
      <c r="E66">
        <f>E11+(6/0.017)*(E12*E50-E27*E51)</f>
        <v>0.8312695463981681</v>
      </c>
      <c r="F66">
        <f>F11+(6/0.017)*(F12*F50-F27*F51)</f>
        <v>13.764521234668642</v>
      </c>
    </row>
    <row r="67" spans="1:6" ht="12.75">
      <c r="A67" t="s">
        <v>72</v>
      </c>
      <c r="B67">
        <f>B12+(7/0.017)*(B13*B50-B28*B51)</f>
        <v>0.1729396584110609</v>
      </c>
      <c r="C67">
        <f>C12+(7/0.017)*(C13*C50-C28*C51)</f>
        <v>-0.005151834225607655</v>
      </c>
      <c r="D67">
        <f>D12+(7/0.017)*(D13*D50-D28*D51)</f>
        <v>-0.3102107094778404</v>
      </c>
      <c r="E67">
        <f>E12+(7/0.017)*(E13*E50-E28*E51)</f>
        <v>0.045969709767936316</v>
      </c>
      <c r="F67">
        <f>F12+(7/0.017)*(F13*F50-F28*F51)</f>
        <v>-0.06341005088362317</v>
      </c>
    </row>
    <row r="68" spans="1:6" ht="12.75">
      <c r="A68" t="s">
        <v>73</v>
      </c>
      <c r="B68">
        <f>B13+(8/0.017)*(B14*B50-B29*B51)</f>
        <v>-0.10598075104535008</v>
      </c>
      <c r="C68">
        <f>C13+(8/0.017)*(C14*C50-C29*C51)</f>
        <v>-0.14414600798568641</v>
      </c>
      <c r="D68">
        <f>D13+(8/0.017)*(D14*D50-D29*D51)</f>
        <v>-0.03332531787068286</v>
      </c>
      <c r="E68">
        <f>E13+(8/0.017)*(E14*E50-E29*E51)</f>
        <v>-0.02319006396477975</v>
      </c>
      <c r="F68">
        <f>F13+(8/0.017)*(F14*F50-F29*F51)</f>
        <v>0.024612761528257303</v>
      </c>
    </row>
    <row r="69" spans="1:6" ht="12.75">
      <c r="A69" t="s">
        <v>74</v>
      </c>
      <c r="B69">
        <f>B14+(9/0.017)*(B15*B50-B30*B51)</f>
        <v>0.09676017397336961</v>
      </c>
      <c r="C69">
        <f>C14+(9/0.017)*(C15*C50-C30*C51)</f>
        <v>-0.044138672632658166</v>
      </c>
      <c r="D69">
        <f>D14+(9/0.017)*(D15*D50-D30*D51)</f>
        <v>-0.017900977621515705</v>
      </c>
      <c r="E69">
        <f>E14+(9/0.017)*(E15*E50-E30*E51)</f>
        <v>-0.024590606133962453</v>
      </c>
      <c r="F69">
        <f>F14+(9/0.017)*(F15*F50-F30*F51)</f>
        <v>0.002938476865856473</v>
      </c>
    </row>
    <row r="70" spans="1:6" ht="12.75">
      <c r="A70" t="s">
        <v>75</v>
      </c>
      <c r="B70">
        <f>B15+(10/0.017)*(B16*B50-B31*B51)</f>
        <v>-0.36608959125571267</v>
      </c>
      <c r="C70">
        <f>C15+(10/0.017)*(C16*C50-C31*C51)</f>
        <v>-0.19007375669887303</v>
      </c>
      <c r="D70">
        <f>D15+(10/0.017)*(D16*D50-D31*D51)</f>
        <v>-0.17266776169461778</v>
      </c>
      <c r="E70">
        <f>E15+(10/0.017)*(E16*E50-E31*E51)</f>
        <v>-0.22100926934549783</v>
      </c>
      <c r="F70">
        <f>F15+(10/0.017)*(F16*F50-F31*F51)</f>
        <v>-0.4032398766689955</v>
      </c>
    </row>
    <row r="71" spans="1:6" ht="12.75">
      <c r="A71" t="s">
        <v>76</v>
      </c>
      <c r="B71">
        <f>B16+(11/0.017)*(B17*B50-B32*B51)</f>
        <v>0.010217291683558333</v>
      </c>
      <c r="C71">
        <f>C16+(11/0.017)*(C17*C50-C32*C51)</f>
        <v>-0.01249079041138062</v>
      </c>
      <c r="D71">
        <f>D16+(11/0.017)*(D17*D50-D32*D51)</f>
        <v>-0.027946881475782892</v>
      </c>
      <c r="E71">
        <f>E16+(11/0.017)*(E17*E50-E32*E51)</f>
        <v>-0.009165474231641131</v>
      </c>
      <c r="F71">
        <f>F16+(11/0.017)*(F17*F50-F32*F51)</f>
        <v>0.004674481334754515</v>
      </c>
    </row>
    <row r="72" spans="1:6" ht="12.75">
      <c r="A72" t="s">
        <v>77</v>
      </c>
      <c r="B72">
        <f>B17+(12/0.017)*(B18*B50-B33*B51)</f>
        <v>-0.010550148133135694</v>
      </c>
      <c r="C72">
        <f>C17+(12/0.017)*(C18*C50-C33*C51)</f>
        <v>-0.011248104086936724</v>
      </c>
      <c r="D72">
        <f>D17+(12/0.017)*(D18*D50-D33*D51)</f>
        <v>-0.014894737602672594</v>
      </c>
      <c r="E72">
        <f>E17+(12/0.017)*(E18*E50-E33*E51)</f>
        <v>-0.011775972768294255</v>
      </c>
      <c r="F72">
        <f>F17+(12/0.017)*(F18*F50-F33*F51)</f>
        <v>-0.05519671138221503</v>
      </c>
    </row>
    <row r="73" spans="1:6" ht="12.75">
      <c r="A73" t="s">
        <v>78</v>
      </c>
      <c r="B73">
        <f>B18+(13/0.017)*(B19*B50-B34*B51)</f>
        <v>0.027432054661923444</v>
      </c>
      <c r="C73">
        <f>C18+(13/0.017)*(C19*C50-C34*C51)</f>
        <v>0.03179177586881178</v>
      </c>
      <c r="D73">
        <f>D18+(13/0.017)*(D19*D50-D34*D51)</f>
        <v>0.04408197817708484</v>
      </c>
      <c r="E73">
        <f>E18+(13/0.017)*(E19*E50-E34*E51)</f>
        <v>0.031266237453187</v>
      </c>
      <c r="F73">
        <f>F18+(13/0.017)*(F19*F50-F34*F51)</f>
        <v>-0.007780558604034815</v>
      </c>
    </row>
    <row r="74" spans="1:6" ht="12.75">
      <c r="A74" t="s">
        <v>79</v>
      </c>
      <c r="B74">
        <f>B19+(14/0.017)*(B20*B50-B35*B51)</f>
        <v>-0.20344748223748657</v>
      </c>
      <c r="C74">
        <f>C19+(14/0.017)*(C20*C50-C35*C51)</f>
        <v>-0.19526628242993363</v>
      </c>
      <c r="D74">
        <f>D19+(14/0.017)*(D20*D50-D35*D51)</f>
        <v>-0.19957730814077992</v>
      </c>
      <c r="E74">
        <f>E19+(14/0.017)*(E20*E50-E35*E51)</f>
        <v>-0.17898150336219187</v>
      </c>
      <c r="F74">
        <f>F19+(14/0.017)*(F20*F50-F35*F51)</f>
        <v>-0.14448676902490598</v>
      </c>
    </row>
    <row r="75" spans="1:6" ht="12.75">
      <c r="A75" t="s">
        <v>80</v>
      </c>
      <c r="B75" s="49">
        <f>B20</f>
        <v>-0.006511904</v>
      </c>
      <c r="C75" s="49">
        <f>C20</f>
        <v>-0.003957077</v>
      </c>
      <c r="D75" s="49">
        <f>D20</f>
        <v>0.0002963803</v>
      </c>
      <c r="E75" s="49">
        <f>E20</f>
        <v>-0.00330492</v>
      </c>
      <c r="F75" s="49">
        <f>F20</f>
        <v>0.004378469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-53.67268456796179</v>
      </c>
      <c r="C82">
        <f>C22+(2/0.017)*(C8*C51+C23*C50)</f>
        <v>-49.25393288249038</v>
      </c>
      <c r="D82">
        <f>D22+(2/0.017)*(D8*D51+D23*D50)</f>
        <v>-1.9419686698103262</v>
      </c>
      <c r="E82">
        <f>E22+(2/0.017)*(E8*E51+E23*E50)</f>
        <v>48.20762782114977</v>
      </c>
      <c r="F82">
        <f>F22+(2/0.017)*(F8*F51+F23*F50)</f>
        <v>64.13757113743843</v>
      </c>
    </row>
    <row r="83" spans="1:6" ht="12.75">
      <c r="A83" t="s">
        <v>83</v>
      </c>
      <c r="B83">
        <f>B23+(3/0.017)*(B9*B51+B24*B50)</f>
        <v>0.5237574143083155</v>
      </c>
      <c r="C83">
        <f>C23+(3/0.017)*(C9*C51+C24*C50)</f>
        <v>-1.1325685549210038</v>
      </c>
      <c r="D83">
        <f>D23+(3/0.017)*(D9*D51+D24*D50)</f>
        <v>-1.0845612098528454</v>
      </c>
      <c r="E83">
        <f>E23+(3/0.017)*(E9*E51+E24*E50)</f>
        <v>-1.3630064867353513</v>
      </c>
      <c r="F83">
        <f>F23+(3/0.017)*(F9*F51+F24*F50)</f>
        <v>8.441643001561104</v>
      </c>
    </row>
    <row r="84" spans="1:6" ht="12.75">
      <c r="A84" t="s">
        <v>84</v>
      </c>
      <c r="B84">
        <f>B24+(4/0.017)*(B10*B51+B25*B50)</f>
        <v>-0.9100364467394304</v>
      </c>
      <c r="C84">
        <f>C24+(4/0.017)*(C10*C51+C25*C50)</f>
        <v>-3.292974908023765</v>
      </c>
      <c r="D84">
        <f>D24+(4/0.017)*(D10*D51+D25*D50)</f>
        <v>-4.513936223694217</v>
      </c>
      <c r="E84">
        <f>E24+(4/0.017)*(E10*E51+E25*E50)</f>
        <v>-3.6141352004668925</v>
      </c>
      <c r="F84">
        <f>F24+(4/0.017)*(F10*F51+F25*F50)</f>
        <v>-0.04397860203243677</v>
      </c>
    </row>
    <row r="85" spans="1:6" ht="12.75">
      <c r="A85" t="s">
        <v>85</v>
      </c>
      <c r="B85">
        <f>B25+(5/0.017)*(B11*B51+B26*B50)</f>
        <v>0.9541483011774704</v>
      </c>
      <c r="C85">
        <f>C25+(5/0.017)*(C11*C51+C26*C50)</f>
        <v>-0.08505264524155226</v>
      </c>
      <c r="D85">
        <f>D25+(5/0.017)*(D11*D51+D26*D50)</f>
        <v>-0.36741836088238533</v>
      </c>
      <c r="E85">
        <f>E25+(5/0.017)*(E11*E51+E26*E50)</f>
        <v>-0.5032954199492466</v>
      </c>
      <c r="F85">
        <f>F25+(5/0.017)*(F11*F51+F26*F50)</f>
        <v>-2.325340862694933</v>
      </c>
    </row>
    <row r="86" spans="1:6" ht="12.75">
      <c r="A86" t="s">
        <v>86</v>
      </c>
      <c r="B86">
        <f>B26+(6/0.017)*(B12*B51+B27*B50)</f>
        <v>-0.016718442549074577</v>
      </c>
      <c r="C86">
        <f>C26+(6/0.017)*(C12*C51+C27*C50)</f>
        <v>0.26044493340862046</v>
      </c>
      <c r="D86">
        <f>D26+(6/0.017)*(D12*D51+D27*D50)</f>
        <v>-0.02095489996471572</v>
      </c>
      <c r="E86">
        <f>E26+(6/0.017)*(E12*E51+E27*E50)</f>
        <v>0.06289425349613388</v>
      </c>
      <c r="F86">
        <f>F26+(6/0.017)*(F12*F51+F27*F50)</f>
        <v>1.9541870995415187</v>
      </c>
    </row>
    <row r="87" spans="1:6" ht="12.75">
      <c r="A87" t="s">
        <v>87</v>
      </c>
      <c r="B87">
        <f>B27+(7/0.017)*(B13*B51+B28*B50)</f>
        <v>-0.21089208070161714</v>
      </c>
      <c r="C87">
        <f>C27+(7/0.017)*(C13*C51+C28*C50)</f>
        <v>0.2131362781931226</v>
      </c>
      <c r="D87">
        <f>D27+(7/0.017)*(D13*D51+D28*D50)</f>
        <v>0.16074941696949702</v>
      </c>
      <c r="E87">
        <f>E27+(7/0.017)*(E13*E51+E28*E50)</f>
        <v>0.03844439632299727</v>
      </c>
      <c r="F87">
        <f>F27+(7/0.017)*(F13*F51+F28*F50)</f>
        <v>0.27556039393497106</v>
      </c>
    </row>
    <row r="88" spans="1:6" ht="12.75">
      <c r="A88" t="s">
        <v>88</v>
      </c>
      <c r="B88">
        <f>B28+(8/0.017)*(B14*B51+B29*B50)</f>
        <v>-0.2693912968064834</v>
      </c>
      <c r="C88">
        <f>C28+(8/0.017)*(C14*C51+C29*C50)</f>
        <v>-0.4213049281748441</v>
      </c>
      <c r="D88">
        <f>D28+(8/0.017)*(D14*D51+D29*D50)</f>
        <v>-0.46284997332642225</v>
      </c>
      <c r="E88">
        <f>E28+(8/0.017)*(E14*E51+E29*E50)</f>
        <v>-0.16068218562028028</v>
      </c>
      <c r="F88">
        <f>F28+(8/0.017)*(F14*F51+F29*F50)</f>
        <v>0.2255521740285999</v>
      </c>
    </row>
    <row r="89" spans="1:6" ht="12.75">
      <c r="A89" t="s">
        <v>89</v>
      </c>
      <c r="B89">
        <f>B29+(9/0.017)*(B15*B51+B30*B50)</f>
        <v>0.17196974869238837</v>
      </c>
      <c r="C89">
        <f>C29+(9/0.017)*(C15*C51+C30*C50)</f>
        <v>-0.041619760239777946</v>
      </c>
      <c r="D89">
        <f>D29+(9/0.017)*(D15*D51+D30*D50)</f>
        <v>-0.04357670829004157</v>
      </c>
      <c r="E89">
        <f>E29+(9/0.017)*(E15*E51+E30*E50)</f>
        <v>-0.07494560950263526</v>
      </c>
      <c r="F89">
        <f>F29+(9/0.017)*(F15*F51+F30*F50)</f>
        <v>-0.0776881192769506</v>
      </c>
    </row>
    <row r="90" spans="1:6" ht="12.75">
      <c r="A90" t="s">
        <v>90</v>
      </c>
      <c r="B90">
        <f>B30+(10/0.017)*(B16*B51+B31*B50)</f>
        <v>-0.0036174937174385116</v>
      </c>
      <c r="C90">
        <f>C30+(10/0.017)*(C16*C51+C31*C50)</f>
        <v>0.07860142254887911</v>
      </c>
      <c r="D90">
        <f>D30+(10/0.017)*(D16*D51+D31*D50)</f>
        <v>0.037561599456244106</v>
      </c>
      <c r="E90">
        <f>E30+(10/0.017)*(E16*E51+E31*E50)</f>
        <v>-0.042701037476018465</v>
      </c>
      <c r="F90">
        <f>F30+(10/0.017)*(F16*F51+F31*F50)</f>
        <v>0.21839502804798172</v>
      </c>
    </row>
    <row r="91" spans="1:6" ht="12.75">
      <c r="A91" t="s">
        <v>91</v>
      </c>
      <c r="B91">
        <f>B31+(11/0.017)*(B17*B51+B32*B50)</f>
        <v>0.005762765085629737</v>
      </c>
      <c r="C91">
        <f>C31+(11/0.017)*(C17*C51+C32*C50)</f>
        <v>0.014821992513403166</v>
      </c>
      <c r="D91">
        <f>D31+(11/0.017)*(D17*D51+D32*D50)</f>
        <v>0.0024795874453382807</v>
      </c>
      <c r="E91">
        <f>E31+(11/0.017)*(E17*E51+E32*E50)</f>
        <v>0.01613558228621987</v>
      </c>
      <c r="F91">
        <f>F31+(11/0.017)*(F17*F51+F32*F50)</f>
        <v>0.012883876378981024</v>
      </c>
    </row>
    <row r="92" spans="1:6" ht="12.75">
      <c r="A92" t="s">
        <v>92</v>
      </c>
      <c r="B92">
        <f>B32+(12/0.017)*(B18*B51+B33*B50)</f>
        <v>-0.02972608784144565</v>
      </c>
      <c r="C92">
        <f>C32+(12/0.017)*(C18*C51+C33*C50)</f>
        <v>-0.004804705293100174</v>
      </c>
      <c r="D92">
        <f>D32+(12/0.017)*(D18*D51+D33*D50)</f>
        <v>-0.020257609511723302</v>
      </c>
      <c r="E92">
        <f>E32+(12/0.017)*(E18*E51+E33*E50)</f>
        <v>0.020771637449722147</v>
      </c>
      <c r="F92">
        <f>F32+(12/0.017)*(F18*F51+F33*F50)</f>
        <v>0.03764801133593759</v>
      </c>
    </row>
    <row r="93" spans="1:6" ht="12.75">
      <c r="A93" t="s">
        <v>93</v>
      </c>
      <c r="B93">
        <f>B33+(13/0.017)*(B19*B51+B34*B50)</f>
        <v>0.0862203917902495</v>
      </c>
      <c r="C93">
        <f>C33+(13/0.017)*(C19*C51+C34*C50)</f>
        <v>0.08285386261624283</v>
      </c>
      <c r="D93">
        <f>D33+(13/0.017)*(D19*D51+D34*D50)</f>
        <v>0.09251054584723438</v>
      </c>
      <c r="E93">
        <f>E33+(13/0.017)*(E19*E51+E34*E50)</f>
        <v>0.08117766273266863</v>
      </c>
      <c r="F93">
        <f>F33+(13/0.017)*(F19*F51+F34*F50)</f>
        <v>0.044585818836553326</v>
      </c>
    </row>
    <row r="94" spans="1:6" ht="12.75">
      <c r="A94" t="s">
        <v>94</v>
      </c>
      <c r="B94">
        <f>B34+(14/0.017)*(B20*B51+B35*B50)</f>
        <v>0.006204862552733056</v>
      </c>
      <c r="C94">
        <f>C34+(14/0.017)*(C20*C51+C35*C50)</f>
        <v>0.018514248913370463</v>
      </c>
      <c r="D94">
        <f>D34+(14/0.017)*(D20*D51+D35*D50)</f>
        <v>0.0027165186875181225</v>
      </c>
      <c r="E94">
        <f>E34+(14/0.017)*(E20*E51+E35*E50)</f>
        <v>-0.0051752524631694975</v>
      </c>
      <c r="F94">
        <f>F34+(14/0.017)*(F20*F51+F35*F50)</f>
        <v>-0.039742908605891726</v>
      </c>
    </row>
    <row r="95" spans="1:6" ht="12.75">
      <c r="A95" t="s">
        <v>95</v>
      </c>
      <c r="B95" s="49">
        <f>B35</f>
        <v>0.0006125417</v>
      </c>
      <c r="C95" s="49">
        <f>C35</f>
        <v>-0.002604414</v>
      </c>
      <c r="D95" s="49">
        <f>D35</f>
        <v>-0.003538129</v>
      </c>
      <c r="E95" s="49">
        <f>E35</f>
        <v>0.0001908727</v>
      </c>
      <c r="F95" s="49">
        <f>F35</f>
        <v>0.002086482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3.488966121149064</v>
      </c>
      <c r="C103">
        <f>C63*10000/C62</f>
        <v>0.9090026469759788</v>
      </c>
      <c r="D103">
        <f>D63*10000/D62</f>
        <v>1.7919614777875685</v>
      </c>
      <c r="E103">
        <f>E63*10000/E62</f>
        <v>1.3126834653476966</v>
      </c>
      <c r="F103">
        <f>F63*10000/F62</f>
        <v>-6.170799335520893</v>
      </c>
      <c r="G103">
        <f>AVERAGE(C103:E103)</f>
        <v>1.3378825300370814</v>
      </c>
      <c r="H103">
        <f>STDEV(C103:E103)</f>
        <v>0.4420184598780424</v>
      </c>
      <c r="I103">
        <f>(B103*B4+C103*C4+D103*D4+E103*E4+F103*F4)/SUM(B4:F4)</f>
        <v>0.6490573159598922</v>
      </c>
      <c r="K103">
        <f>(LN(H103)+LN(H123))/2-LN(K114*K115^3)</f>
        <v>-5.239162775303921</v>
      </c>
    </row>
    <row r="104" spans="1:11" ht="12.75">
      <c r="A104" t="s">
        <v>69</v>
      </c>
      <c r="B104">
        <f>B64*10000/B62</f>
        <v>-0.9732653250307111</v>
      </c>
      <c r="C104">
        <f>C64*10000/C62</f>
        <v>-0.9582341789043447</v>
      </c>
      <c r="D104">
        <f>D64*10000/D62</f>
        <v>-0.6442000390900487</v>
      </c>
      <c r="E104">
        <f>E64*10000/E62</f>
        <v>-0.13075918852375523</v>
      </c>
      <c r="F104">
        <f>F64*10000/F62</f>
        <v>-0.6147098108339515</v>
      </c>
      <c r="G104">
        <f>AVERAGE(C104:E104)</f>
        <v>-0.5777311355060495</v>
      </c>
      <c r="H104">
        <f>STDEV(C104:E104)</f>
        <v>0.4177227564833924</v>
      </c>
      <c r="I104">
        <f>(B104*B4+C104*C4+D104*D4+E104*E4+F104*F4)/SUM(B4:F4)</f>
        <v>-0.6399666898497317</v>
      </c>
      <c r="K104">
        <f>(LN(H104)+LN(H124))/2-LN(K114*K115^4)</f>
        <v>-3.9524053634708034</v>
      </c>
    </row>
    <row r="105" spans="1:11" ht="12.75">
      <c r="A105" t="s">
        <v>70</v>
      </c>
      <c r="B105">
        <f>B65*10000/B62</f>
        <v>0.6104371406133576</v>
      </c>
      <c r="C105">
        <f>C65*10000/C62</f>
        <v>-0.29985775470615333</v>
      </c>
      <c r="D105">
        <f>D65*10000/D62</f>
        <v>-0.7997010651827532</v>
      </c>
      <c r="E105">
        <f>E65*10000/E62</f>
        <v>-1.0196742636139629</v>
      </c>
      <c r="F105">
        <f>F65*10000/F62</f>
        <v>-1.6979134093448052</v>
      </c>
      <c r="G105">
        <f>AVERAGE(C105:E105)</f>
        <v>-0.7064110278342898</v>
      </c>
      <c r="H105">
        <f>STDEV(C105:E105)</f>
        <v>0.36886477864580003</v>
      </c>
      <c r="I105">
        <f>(B105*B4+C105*C4+D105*D4+E105*E4+F105*F4)/SUM(B4:F4)</f>
        <v>-0.6476742633589763</v>
      </c>
      <c r="K105">
        <f>(LN(H105)+LN(H125))/2-LN(K114*K115^5)</f>
        <v>-3.966988252955792</v>
      </c>
    </row>
    <row r="106" spans="1:11" ht="12.75">
      <c r="A106" t="s">
        <v>71</v>
      </c>
      <c r="B106">
        <f>B66*10000/B62</f>
        <v>3.6025423343115235</v>
      </c>
      <c r="C106">
        <f>C66*10000/C62</f>
        <v>2.3326066797449365</v>
      </c>
      <c r="D106">
        <f>D66*10000/D62</f>
        <v>2.2618652551021707</v>
      </c>
      <c r="E106">
        <f>E66*10000/E62</f>
        <v>0.8312689170921826</v>
      </c>
      <c r="F106">
        <f>F66*10000/F62</f>
        <v>13.764627137084881</v>
      </c>
      <c r="G106">
        <f>AVERAGE(C106:E106)</f>
        <v>1.8085802839797631</v>
      </c>
      <c r="H106">
        <f>STDEV(C106:E106)</f>
        <v>0.8471152331152338</v>
      </c>
      <c r="I106">
        <f>(B106*B4+C106*C4+D106*D4+E106*E4+F106*F4)/SUM(B4:F4)</f>
        <v>3.6618889164748856</v>
      </c>
      <c r="K106">
        <f>(LN(H106)+LN(H126))/2-LN(K114*K115^6)</f>
        <v>-3.1548872605728477</v>
      </c>
    </row>
    <row r="107" spans="1:11" ht="12.75">
      <c r="A107" t="s">
        <v>72</v>
      </c>
      <c r="B107">
        <f>B67*10000/B62</f>
        <v>0.17294162662811946</v>
      </c>
      <c r="C107">
        <f>C67*10000/C62</f>
        <v>-0.005151823443121829</v>
      </c>
      <c r="D107">
        <f>D67*10000/D62</f>
        <v>-0.31021124572172804</v>
      </c>
      <c r="E107">
        <f>E67*10000/E62</f>
        <v>0.04596967496693388</v>
      </c>
      <c r="F107">
        <f>F67*10000/F62</f>
        <v>-0.06341053875221575</v>
      </c>
      <c r="G107">
        <f>AVERAGE(C107:E107)</f>
        <v>-0.08979779806597199</v>
      </c>
      <c r="H107">
        <f>STDEV(C107:E107)</f>
        <v>0.19258742905637652</v>
      </c>
      <c r="I107">
        <f>(B107*B4+C107*C4+D107*D4+E107*E4+F107*F4)/SUM(B4:F4)</f>
        <v>-0.04818608532423623</v>
      </c>
      <c r="K107">
        <f>(LN(H107)+LN(H127))/2-LN(K114*K115^7)</f>
        <v>-3.542836758294631</v>
      </c>
    </row>
    <row r="108" spans="1:9" ht="12.75">
      <c r="A108" t="s">
        <v>73</v>
      </c>
      <c r="B108">
        <f>B68*10000/B62</f>
        <v>-0.10598195720664358</v>
      </c>
      <c r="C108">
        <f>C68*10000/C62</f>
        <v>-0.14414570629657533</v>
      </c>
      <c r="D108">
        <f>D68*10000/D62</f>
        <v>-0.033325375478294283</v>
      </c>
      <c r="E108">
        <f>E68*10000/E62</f>
        <v>-0.023190046408926634</v>
      </c>
      <c r="F108">
        <f>F68*10000/F62</f>
        <v>0.024612950895607732</v>
      </c>
      <c r="G108">
        <f>AVERAGE(C108:E108)</f>
        <v>-0.06688704272793208</v>
      </c>
      <c r="H108">
        <f>STDEV(C108:E108)</f>
        <v>0.06709960540976151</v>
      </c>
      <c r="I108">
        <f>(B108*B4+C108*C4+D108*D4+E108*E4+F108*F4)/SUM(B4:F4)</f>
        <v>-0.06035767456578035</v>
      </c>
    </row>
    <row r="109" spans="1:9" ht="12.75">
      <c r="A109" t="s">
        <v>74</v>
      </c>
      <c r="B109">
        <f>B69*10000/B62</f>
        <v>0.09676127519576563</v>
      </c>
      <c r="C109">
        <f>C69*10000/C62</f>
        <v>-0.0441385802530141</v>
      </c>
      <c r="D109">
        <f>D69*10000/D62</f>
        <v>-0.01790100856593361</v>
      </c>
      <c r="E109">
        <f>E69*10000/E62</f>
        <v>-0.02459058751784005</v>
      </c>
      <c r="F109">
        <f>F69*10000/F62</f>
        <v>0.0029384994741110462</v>
      </c>
      <c r="G109">
        <f>AVERAGE(C109:E109)</f>
        <v>-0.028876725445595917</v>
      </c>
      <c r="H109">
        <f>STDEV(C109:E109)</f>
        <v>0.013633810023631787</v>
      </c>
      <c r="I109">
        <f>(B109*B4+C109*C4+D109*D4+E109*E4+F109*F4)/SUM(B4:F4)</f>
        <v>-0.0064242167989139376</v>
      </c>
    </row>
    <row r="110" spans="1:11" ht="12.75">
      <c r="A110" t="s">
        <v>75</v>
      </c>
      <c r="B110">
        <f>B70*10000/B62</f>
        <v>-0.36609375770188873</v>
      </c>
      <c r="C110">
        <f>C70*10000/C62</f>
        <v>-0.19007335888568694</v>
      </c>
      <c r="D110">
        <f>D70*10000/D62</f>
        <v>-0.17266806017571132</v>
      </c>
      <c r="E110">
        <f>E70*10000/E62</f>
        <v>-0.22100910203219176</v>
      </c>
      <c r="F110">
        <f>F70*10000/F62</f>
        <v>-0.40324297914357743</v>
      </c>
      <c r="G110">
        <f>AVERAGE(C110:E110)</f>
        <v>-0.19458350703119667</v>
      </c>
      <c r="H110">
        <f>STDEV(C110:E110)</f>
        <v>0.02448407970831902</v>
      </c>
      <c r="I110">
        <f>(B110*B4+C110*C4+D110*D4+E110*E4+F110*F4)/SUM(B4:F4)</f>
        <v>-0.24725415512405538</v>
      </c>
      <c r="K110">
        <f>EXP(AVERAGE(K103:K107))</f>
        <v>0.01884974143572995</v>
      </c>
    </row>
    <row r="111" spans="1:9" ht="12.75">
      <c r="A111" t="s">
        <v>76</v>
      </c>
      <c r="B111">
        <f>B71*10000/B62</f>
        <v>0.010217407966011812</v>
      </c>
      <c r="C111">
        <f>C71*10000/C62</f>
        <v>-0.012490764268891428</v>
      </c>
      <c r="D111">
        <f>D71*10000/D62</f>
        <v>-0.02794692978599241</v>
      </c>
      <c r="E111">
        <f>E71*10000/E62</f>
        <v>-0.009165467292991907</v>
      </c>
      <c r="F111">
        <f>F71*10000/F62</f>
        <v>0.004674517299599174</v>
      </c>
      <c r="G111">
        <f>AVERAGE(C111:E111)</f>
        <v>-0.01653438711595858</v>
      </c>
      <c r="H111">
        <f>STDEV(C111:E111)</f>
        <v>0.010022424738604364</v>
      </c>
      <c r="I111">
        <f>(B111*B4+C111*C4+D111*D4+E111*E4+F111*F4)/SUM(B4:F4)</f>
        <v>-0.009829594570651445</v>
      </c>
    </row>
    <row r="112" spans="1:9" ht="12.75">
      <c r="A112" t="s">
        <v>77</v>
      </c>
      <c r="B112">
        <f>B72*10000/B62</f>
        <v>-0.01055026820381073</v>
      </c>
      <c r="C112">
        <f>C72*10000/C62</f>
        <v>-0.011248080545316869</v>
      </c>
      <c r="D112">
        <f>D72*10000/D62</f>
        <v>-0.01489476335037167</v>
      </c>
      <c r="E112">
        <f>E72*10000/E62</f>
        <v>-0.011775963853387918</v>
      </c>
      <c r="F112">
        <f>F72*10000/F62</f>
        <v>-0.055197136058453604</v>
      </c>
      <c r="G112">
        <f>AVERAGE(C112:E112)</f>
        <v>-0.012639602583025484</v>
      </c>
      <c r="H112">
        <f>STDEV(C112:E112)</f>
        <v>0.0019707810029701784</v>
      </c>
      <c r="I112">
        <f>(B112*B4+C112*C4+D112*D4+E112*E4+F112*F4)/SUM(B4:F4)</f>
        <v>-0.018008099815551338</v>
      </c>
    </row>
    <row r="113" spans="1:9" ht="12.75">
      <c r="A113" t="s">
        <v>78</v>
      </c>
      <c r="B113">
        <f>B73*10000/B62</f>
        <v>0.02743236686467921</v>
      </c>
      <c r="C113">
        <f>C73*10000/C62</f>
        <v>0.03179170933049597</v>
      </c>
      <c r="D113">
        <f>D73*10000/D62</f>
        <v>0.04408205437913277</v>
      </c>
      <c r="E113">
        <f>E73*10000/E62</f>
        <v>0.0312662137833311</v>
      </c>
      <c r="F113">
        <f>F73*10000/F62</f>
        <v>-0.00778061846662951</v>
      </c>
      <c r="G113">
        <f>AVERAGE(C113:E113)</f>
        <v>0.03571332583098661</v>
      </c>
      <c r="H113">
        <f>STDEV(C113:E113)</f>
        <v>0.007252292708305436</v>
      </c>
      <c r="I113">
        <f>(B113*B4+C113*C4+D113*D4+E113*E4+F113*F4)/SUM(B4:F4)</f>
        <v>0.028716427352975114</v>
      </c>
    </row>
    <row r="114" spans="1:11" ht="12.75">
      <c r="A114" t="s">
        <v>79</v>
      </c>
      <c r="B114">
        <f>B74*10000/B62</f>
        <v>-0.20344979766246624</v>
      </c>
      <c r="C114">
        <f>C74*10000/C62</f>
        <v>-0.19526587374909676</v>
      </c>
      <c r="D114">
        <f>D74*10000/D62</f>
        <v>-0.1995776531389</v>
      </c>
      <c r="E114">
        <f>E74*10000/E62</f>
        <v>-0.17898136786567112</v>
      </c>
      <c r="F114">
        <f>F74*10000/F62</f>
        <v>-0.14448788068710572</v>
      </c>
      <c r="G114">
        <f>AVERAGE(C114:E114)</f>
        <v>-0.19127496491788928</v>
      </c>
      <c r="H114">
        <f>STDEV(C114:E114)</f>
        <v>0.010862654221612677</v>
      </c>
      <c r="I114">
        <f>(B114*B4+C114*C4+D114*D4+E114*E4+F114*F4)/SUM(B4:F4)</f>
        <v>-0.18680395781000955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-0.006511978111633238</v>
      </c>
      <c r="C115">
        <f>C75*10000/C62</f>
        <v>-0.00395706871807073</v>
      </c>
      <c r="D115">
        <f>D75*10000/D62</f>
        <v>0.00029638081233603297</v>
      </c>
      <c r="E115">
        <f>E75*10000/E62</f>
        <v>-0.003304917498036652</v>
      </c>
      <c r="F115">
        <f>F75*10000/F62</f>
        <v>0.004378502687364684</v>
      </c>
      <c r="G115">
        <f>AVERAGE(C115:E115)</f>
        <v>-0.002321868467923783</v>
      </c>
      <c r="H115">
        <f>STDEV(C115:E115)</f>
        <v>0.002290796209538021</v>
      </c>
      <c r="I115">
        <f>(B115*B4+C115*C4+D115*D4+E115*E4+F115*F4)/SUM(B4:F4)</f>
        <v>-0.002036402981139125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-53.673295413931505</v>
      </c>
      <c r="C122">
        <f>C82*10000/C62</f>
        <v>-49.25382979690767</v>
      </c>
      <c r="D122">
        <f>D82*10000/D62</f>
        <v>-1.9419720267828526</v>
      </c>
      <c r="E122">
        <f>E82*10000/E62</f>
        <v>48.20759132594931</v>
      </c>
      <c r="F122">
        <f>F82*10000/F62</f>
        <v>64.13806460347617</v>
      </c>
      <c r="G122">
        <f>AVERAGE(C122:E122)</f>
        <v>-0.9960701659137357</v>
      </c>
      <c r="H122">
        <f>STDEV(C122:E122)</f>
        <v>48.73759534045063</v>
      </c>
      <c r="I122">
        <f>(B122*B4+C122*C4+D122*D4+E122*E4+F122*F4)/SUM(B4:F4)</f>
        <v>0.051130181941973635</v>
      </c>
    </row>
    <row r="123" spans="1:9" ht="12.75">
      <c r="A123" t="s">
        <v>83</v>
      </c>
      <c r="B123">
        <f>B83*10000/B62</f>
        <v>0.5237633751636037</v>
      </c>
      <c r="C123">
        <f>C83*10000/C62</f>
        <v>-1.132566184521675</v>
      </c>
      <c r="D123">
        <f>D83*10000/D62</f>
        <v>-1.0845630846730943</v>
      </c>
      <c r="E123">
        <f>E83*10000/E62</f>
        <v>-1.3630054548821526</v>
      </c>
      <c r="F123">
        <f>F83*10000/F62</f>
        <v>8.441707950452216</v>
      </c>
      <c r="G123">
        <f>AVERAGE(C123:E123)</f>
        <v>-1.193378241358974</v>
      </c>
      <c r="H123">
        <f>STDEV(C123:E123)</f>
        <v>0.14884931331550122</v>
      </c>
      <c r="I123">
        <f>(B123*B4+C123*C4+D123*D4+E123*E4+F123*F4)/SUM(B4:F4)</f>
        <v>0.33954411432295234</v>
      </c>
    </row>
    <row r="124" spans="1:9" ht="12.75">
      <c r="A124" t="s">
        <v>84</v>
      </c>
      <c r="B124">
        <f>B84*10000/B62</f>
        <v>-0.9100468038158513</v>
      </c>
      <c r="C124">
        <f>C84*10000/C62</f>
        <v>-3.292968016021088</v>
      </c>
      <c r="D124">
        <f>D84*10000/D62</f>
        <v>-4.513944026683073</v>
      </c>
      <c r="E124">
        <f>E84*10000/E62</f>
        <v>-3.614132464414641</v>
      </c>
      <c r="F124">
        <f>F84*10000/F62</f>
        <v>-0.04397894039801727</v>
      </c>
      <c r="G124">
        <f>AVERAGE(C124:E124)</f>
        <v>-3.8070148357062674</v>
      </c>
      <c r="H124">
        <f>STDEV(C124:E124)</f>
        <v>0.6329283620752992</v>
      </c>
      <c r="I124">
        <f>(B124*B4+C124*C4+D124*D4+E124*E4+F124*F4)/SUM(B4:F4)</f>
        <v>-2.8855800731807015</v>
      </c>
    </row>
    <row r="125" spans="1:9" ht="12.75">
      <c r="A125" t="s">
        <v>85</v>
      </c>
      <c r="B125">
        <f>B85*10000/B62</f>
        <v>0.9541591602885616</v>
      </c>
      <c r="C125">
        <f>C85*10000/C62</f>
        <v>-0.08505246723137148</v>
      </c>
      <c r="D125">
        <f>D85*10000/D62</f>
        <v>-0.3674189960179374</v>
      </c>
      <c r="E125">
        <f>E85*10000/E62</f>
        <v>-0.50329503893346</v>
      </c>
      <c r="F125">
        <f>F85*10000/F62</f>
        <v>-2.3253587535617304</v>
      </c>
      <c r="G125">
        <f>AVERAGE(C125:E125)</f>
        <v>-0.3185888340609229</v>
      </c>
      <c r="H125">
        <f>STDEV(C125:E125)</f>
        <v>0.21335416736861595</v>
      </c>
      <c r="I125">
        <f>(B125*B4+C125*C4+D125*D4+E125*E4+F125*F4)/SUM(B4:F4)</f>
        <v>-0.40153595505283396</v>
      </c>
    </row>
    <row r="126" spans="1:9" ht="12.75">
      <c r="A126" t="s">
        <v>86</v>
      </c>
      <c r="B126">
        <f>B86*10000/B62</f>
        <v>-0.016718632820780444</v>
      </c>
      <c r="C126">
        <f>C86*10000/C62</f>
        <v>0.26044438831270317</v>
      </c>
      <c r="D126">
        <f>D86*10000/D62</f>
        <v>-0.020954936188278216</v>
      </c>
      <c r="E126">
        <f>E86*10000/E62</f>
        <v>0.0628942058825405</v>
      </c>
      <c r="F126">
        <f>F86*10000/F62</f>
        <v>1.9542021348000715</v>
      </c>
      <c r="G126">
        <f>AVERAGE(C126:E126)</f>
        <v>0.10079455266898847</v>
      </c>
      <c r="H126">
        <f>STDEV(C126:E126)</f>
        <v>0.14447741059522737</v>
      </c>
      <c r="I126">
        <f>(B126*B4+C126*C4+D126*D4+E126*E4+F126*F4)/SUM(B4:F4)</f>
        <v>0.33075148118715086</v>
      </c>
    </row>
    <row r="127" spans="1:9" ht="12.75">
      <c r="A127" t="s">
        <v>87</v>
      </c>
      <c r="B127">
        <f>B87*10000/B62</f>
        <v>-0.21089448085317614</v>
      </c>
      <c r="C127">
        <f>C87*10000/C62</f>
        <v>0.21313583211143633</v>
      </c>
      <c r="D127">
        <f>D87*10000/D62</f>
        <v>0.16074969484801524</v>
      </c>
      <c r="E127">
        <f>E87*10000/E62</f>
        <v>0.03844436721897341</v>
      </c>
      <c r="F127">
        <f>F87*10000/F62</f>
        <v>0.27556251406040366</v>
      </c>
      <c r="G127">
        <f>AVERAGE(C127:E127)</f>
        <v>0.137443298059475</v>
      </c>
      <c r="H127">
        <f>STDEV(C127:E127)</f>
        <v>0.08964746552478386</v>
      </c>
      <c r="I127">
        <f>(B127*B4+C127*C4+D127*D4+E127*E4+F127*F4)/SUM(B4:F4)</f>
        <v>0.10534860075356642</v>
      </c>
    </row>
    <row r="128" spans="1:9" ht="12.75">
      <c r="A128" t="s">
        <v>88</v>
      </c>
      <c r="B128">
        <f>B88*10000/B62</f>
        <v>-0.26939436273451095</v>
      </c>
      <c r="C128">
        <f>C88*10000/C62</f>
        <v>-0.42130404640842506</v>
      </c>
      <c r="D128">
        <f>D88*10000/D62</f>
        <v>-0.4628507734292604</v>
      </c>
      <c r="E128">
        <f>E88*10000/E62</f>
        <v>-0.16068206397711218</v>
      </c>
      <c r="F128">
        <f>F88*10000/F62</f>
        <v>0.225553909397365</v>
      </c>
      <c r="G128">
        <f>AVERAGE(C128:E128)</f>
        <v>-0.34827896127159924</v>
      </c>
      <c r="H128">
        <f>STDEV(C128:E128)</f>
        <v>0.16378638385844133</v>
      </c>
      <c r="I128">
        <f>(B128*B4+C128*C4+D128*D4+E128*E4+F128*F4)/SUM(B4:F4)</f>
        <v>-0.2603601393886463</v>
      </c>
    </row>
    <row r="129" spans="1:9" ht="12.75">
      <c r="A129" t="s">
        <v>89</v>
      </c>
      <c r="B129">
        <f>B89*10000/B62</f>
        <v>0.171971705870956</v>
      </c>
      <c r="C129">
        <f>C89*10000/C62</f>
        <v>-0.04161967313206927</v>
      </c>
      <c r="D129">
        <f>D89*10000/D62</f>
        <v>-0.04357678361865774</v>
      </c>
      <c r="E129">
        <f>E89*10000/E62</f>
        <v>-0.07494555276565885</v>
      </c>
      <c r="F129">
        <f>F89*10000/F62</f>
        <v>-0.07768871699912372</v>
      </c>
      <c r="G129">
        <f>AVERAGE(C129:E129)</f>
        <v>-0.05338066983879528</v>
      </c>
      <c r="H129">
        <f>STDEV(C129:E129)</f>
        <v>0.01870135562201783</v>
      </c>
      <c r="I129">
        <f>(B129*B4+C129*C4+D129*D4+E129*E4+F129*F4)/SUM(B4:F4)</f>
        <v>-0.02395456273169827</v>
      </c>
    </row>
    <row r="130" spans="1:9" ht="12.75">
      <c r="A130" t="s">
        <v>90</v>
      </c>
      <c r="B130">
        <f>B90*10000/B62</f>
        <v>-0.0036175348879421963</v>
      </c>
      <c r="C130">
        <f>C90*10000/C62</f>
        <v>0.07860125804072775</v>
      </c>
      <c r="D130">
        <f>D90*10000/D62</f>
        <v>0.03756166438687836</v>
      </c>
      <c r="E130">
        <f>E90*10000/E62</f>
        <v>-0.04270100514953835</v>
      </c>
      <c r="F130">
        <f>F90*10000/F62</f>
        <v>0.21839670835060687</v>
      </c>
      <c r="G130">
        <f>AVERAGE(C130:E130)</f>
        <v>0.024487305759355916</v>
      </c>
      <c r="H130">
        <f>STDEV(C130:E130)</f>
        <v>0.0616989781431666</v>
      </c>
      <c r="I130">
        <f>(B130*B4+C130*C4+D130*D4+E130*E4+F130*F4)/SUM(B4:F4)</f>
        <v>0.04625023014173985</v>
      </c>
    </row>
    <row r="131" spans="1:9" ht="12.75">
      <c r="A131" t="s">
        <v>91</v>
      </c>
      <c r="B131">
        <f>B91*10000/B62</f>
        <v>0.005762830671352816</v>
      </c>
      <c r="C131">
        <f>C91*10000/C62</f>
        <v>0.014821961491845174</v>
      </c>
      <c r="D131">
        <f>D91*10000/D62</f>
        <v>0.0024795917316622882</v>
      </c>
      <c r="E131">
        <f>E91*10000/E62</f>
        <v>0.01613557007090589</v>
      </c>
      <c r="F131">
        <f>F91*10000/F62</f>
        <v>0.012883975505831553</v>
      </c>
      <c r="G131">
        <f>AVERAGE(C131:E131)</f>
        <v>0.011145707764804452</v>
      </c>
      <c r="H131">
        <f>STDEV(C131:E131)</f>
        <v>0.007533761822599528</v>
      </c>
      <c r="I131">
        <f>(B131*B4+C131*C4+D131*D4+E131*E4+F131*F4)/SUM(B4:F4)</f>
        <v>0.01059738073494963</v>
      </c>
    </row>
    <row r="132" spans="1:9" ht="12.75">
      <c r="A132" t="s">
        <v>92</v>
      </c>
      <c r="B132">
        <f>B92*10000/B62</f>
        <v>-0.029726426152471074</v>
      </c>
      <c r="C132">
        <f>C92*10000/C62</f>
        <v>-0.004804695237134773</v>
      </c>
      <c r="D132">
        <f>D92*10000/D62</f>
        <v>-0.020257644529918826</v>
      </c>
      <c r="E132">
        <f>E92*10000/E62</f>
        <v>0.020771621724719552</v>
      </c>
      <c r="F132">
        <f>F92*10000/F62</f>
        <v>0.037648300994785805</v>
      </c>
      <c r="G132">
        <f>AVERAGE(C132:E132)</f>
        <v>-0.0014302393474446816</v>
      </c>
      <c r="H132">
        <f>STDEV(C132:E132)</f>
        <v>0.020721737059476938</v>
      </c>
      <c r="I132">
        <f>(B132*B4+C132*C4+D132*D4+E132*E4+F132*F4)/SUM(B4:F4)</f>
        <v>-0.00032281166006315897</v>
      </c>
    </row>
    <row r="133" spans="1:9" ht="12.75">
      <c r="A133" t="s">
        <v>93</v>
      </c>
      <c r="B133">
        <f>B93*10000/B62</f>
        <v>0.0862213730599448</v>
      </c>
      <c r="C133">
        <f>C93*10000/C62</f>
        <v>0.0828536892079847</v>
      </c>
      <c r="D133">
        <f>D93*10000/D62</f>
        <v>0.09251070576503617</v>
      </c>
      <c r="E133">
        <f>E93*10000/E62</f>
        <v>0.08117760127776599</v>
      </c>
      <c r="F133">
        <f>F93*10000/F62</f>
        <v>0.04458616187398007</v>
      </c>
      <c r="G133">
        <f>AVERAGE(C133:E133)</f>
        <v>0.08551399875026229</v>
      </c>
      <c r="H133">
        <f>STDEV(C133:E133)</f>
        <v>0.0061170049432213635</v>
      </c>
      <c r="I133">
        <f>(B133*B4+C133*C4+D133*D4+E133*E4+F133*F4)/SUM(B4:F4)</f>
        <v>0.0801620207488334</v>
      </c>
    </row>
    <row r="134" spans="1:9" ht="12.75">
      <c r="A134" t="s">
        <v>94</v>
      </c>
      <c r="B134">
        <f>B94*10000/B62</f>
        <v>0.0062049331699439055</v>
      </c>
      <c r="C134">
        <f>C94*10000/C62</f>
        <v>0.01851421016413713</v>
      </c>
      <c r="D134">
        <f>D94*10000/D62</f>
        <v>0.0027165233834119044</v>
      </c>
      <c r="E134">
        <f>E94*10000/E62</f>
        <v>-0.005175248545285864</v>
      </c>
      <c r="F134">
        <f>F94*10000/F62</f>
        <v>-0.03974321438260404</v>
      </c>
      <c r="G134">
        <f>AVERAGE(C134:E134)</f>
        <v>0.005351828334087723</v>
      </c>
      <c r="H134">
        <f>STDEV(C134:E134)</f>
        <v>0.01206259663686292</v>
      </c>
      <c r="I134">
        <f>(B134*B4+C134*C4+D134*D4+E134*E4+F134*F4)/SUM(B4:F4)</f>
        <v>-0.0005347642998264672</v>
      </c>
    </row>
    <row r="135" spans="1:9" ht="12.75">
      <c r="A135" t="s">
        <v>95</v>
      </c>
      <c r="B135">
        <f>B95*10000/B62</f>
        <v>0.0006125486713045237</v>
      </c>
      <c r="C135">
        <f>C95*10000/C62</f>
        <v>-0.002604408549114779</v>
      </c>
      <c r="D135">
        <f>D95*10000/D62</f>
        <v>-0.003538135116165535</v>
      </c>
      <c r="E135">
        <f>E95*10000/E62</f>
        <v>0.00019087255550134357</v>
      </c>
      <c r="F135">
        <f>F95*10000/F62</f>
        <v>0.0020864980531181197</v>
      </c>
      <c r="G135">
        <f>AVERAGE(C135:E135)</f>
        <v>-0.0019838903699263234</v>
      </c>
      <c r="H135">
        <f>STDEV(C135:E135)</f>
        <v>0.0019404011600349879</v>
      </c>
      <c r="I135">
        <f>(B135*B4+C135*C4+D135*D4+E135*E4+F135*F4)/SUM(B4:F4)</f>
        <v>-0.0010649334317179837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2005-07-14T05:39:17Z</cp:lastPrinted>
  <dcterms:created xsi:type="dcterms:W3CDTF">2005-07-14T05:39:17Z</dcterms:created>
  <dcterms:modified xsi:type="dcterms:W3CDTF">2005-07-14T11:41:27Z</dcterms:modified>
  <cp:category/>
  <cp:version/>
  <cp:contentType/>
  <cp:contentStatus/>
</cp:coreProperties>
</file>