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<sst xmlns="http://schemas.openxmlformats.org/spreadsheetml/2006/main" count="204" uniqueCount="98">
  <si>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27/07/2005       07:53:47</t>
  </si>
  <si>
    <t>LISSNER</t>
  </si>
  <si>
    <t>HCMQAP623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</si>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</sst>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5333175"/>
        <c:axId val="51127664"/>
      </c:lineChart>
      <c:catAx>
        <c:axId val="653331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127664"/>
        <c:crosses val="autoZero"/>
        <c:auto val="1"/>
        <c:lblOffset val="100"/>
        <c:noMultiLvlLbl val="0"/>
      </c:catAx>
      <c:valAx>
        <c:axId val="51127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3317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-0.002252</v>
      </c>
      <c r="C4" s="12">
        <v>-0.003749</v>
      </c>
      <c r="D4" s="12">
        <v>-0.003748</v>
      </c>
      <c r="E4" s="12">
        <v>-0.003748</v>
      </c>
      <c r="F4" s="24">
        <v>-0.00208</v>
      </c>
      <c r="G4" s="34">
        <v>-0.011681</v>
      </c>
    </row>
    <row r="5" spans="1:7" ht="12.75" thickBot="1">
      <c r="A5" s="44" t="s">
        <v>13</v>
      </c>
      <c r="B5" s="45">
        <v>0.005617</v>
      </c>
      <c r="C5" s="46">
        <v>0.046294</v>
      </c>
      <c r="D5" s="46">
        <v>-0.104369</v>
      </c>
      <c r="E5" s="46">
        <v>0.615955</v>
      </c>
      <c r="F5" s="47">
        <v>-0.985706</v>
      </c>
      <c r="G5" s="48">
        <v>9.652953</v>
      </c>
    </row>
    <row r="6" spans="1:7" ht="12.75" thickTop="1">
      <c r="A6" s="6" t="s">
        <v>14</v>
      </c>
      <c r="B6" s="39">
        <v>77.06994</v>
      </c>
      <c r="C6" s="40">
        <v>27.01346</v>
      </c>
      <c r="D6" s="40">
        <v>-15.12141</v>
      </c>
      <c r="E6" s="40">
        <v>122.8265</v>
      </c>
      <c r="F6" s="41">
        <v>-326.2331</v>
      </c>
      <c r="G6" s="42">
        <v>-0.001525619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-1.202108</v>
      </c>
      <c r="C8" s="13">
        <v>0.5025985</v>
      </c>
      <c r="D8" s="13">
        <v>1.153229</v>
      </c>
      <c r="E8" s="13">
        <v>1.889543</v>
      </c>
      <c r="F8" s="25">
        <v>-1.643153</v>
      </c>
      <c r="G8" s="35">
        <v>0.4599305</v>
      </c>
    </row>
    <row r="9" spans="1:7" ht="12">
      <c r="A9" s="20" t="s">
        <v>17</v>
      </c>
      <c r="B9" s="29">
        <v>-0.1103756</v>
      </c>
      <c r="C9" s="13">
        <v>-0.4584978</v>
      </c>
      <c r="D9" s="13">
        <v>0.05248614</v>
      </c>
      <c r="E9" s="13">
        <v>0.4130728</v>
      </c>
      <c r="F9" s="25">
        <v>-0.1853908</v>
      </c>
      <c r="G9" s="35">
        <v>-0.03897548</v>
      </c>
    </row>
    <row r="10" spans="1:7" ht="12">
      <c r="A10" s="20" t="s">
        <v>18</v>
      </c>
      <c r="B10" s="29">
        <v>0.6332372</v>
      </c>
      <c r="C10" s="13">
        <v>0.2147417</v>
      </c>
      <c r="D10" s="13">
        <v>0.1401401</v>
      </c>
      <c r="E10" s="13">
        <v>-0.4959297</v>
      </c>
      <c r="F10" s="25">
        <v>-2.680561</v>
      </c>
      <c r="G10" s="35">
        <v>-0.30037</v>
      </c>
    </row>
    <row r="11" spans="1:7" ht="12">
      <c r="A11" s="21" t="s">
        <v>19</v>
      </c>
      <c r="B11" s="31">
        <v>3.838895</v>
      </c>
      <c r="C11" s="15">
        <v>2.5709</v>
      </c>
      <c r="D11" s="15">
        <v>2.503353</v>
      </c>
      <c r="E11" s="15">
        <v>2.083071</v>
      </c>
      <c r="F11" s="27">
        <v>14.21625</v>
      </c>
      <c r="G11" s="37">
        <v>4.175653</v>
      </c>
    </row>
    <row r="12" spans="1:7" ht="12">
      <c r="A12" s="20" t="s">
        <v>20</v>
      </c>
      <c r="B12" s="29">
        <v>-0.2034761</v>
      </c>
      <c r="C12" s="13">
        <v>0.2725649</v>
      </c>
      <c r="D12" s="13">
        <v>0.2876083</v>
      </c>
      <c r="E12" s="13">
        <v>0.4312987</v>
      </c>
      <c r="F12" s="25">
        <v>-0.2672436</v>
      </c>
      <c r="G12" s="35">
        <v>0.1734823</v>
      </c>
    </row>
    <row r="13" spans="1:7" ht="12">
      <c r="A13" s="20" t="s">
        <v>21</v>
      </c>
      <c r="B13" s="29">
        <v>0.2043702</v>
      </c>
      <c r="C13" s="13">
        <v>-0.04638997</v>
      </c>
      <c r="D13" s="13">
        <v>0.08178924</v>
      </c>
      <c r="E13" s="13">
        <v>0.1544328</v>
      </c>
      <c r="F13" s="25">
        <v>-0.07262278</v>
      </c>
      <c r="G13" s="35">
        <v>0.06553274</v>
      </c>
    </row>
    <row r="14" spans="1:7" ht="12">
      <c r="A14" s="20" t="s">
        <v>22</v>
      </c>
      <c r="B14" s="29">
        <v>-0.04653437</v>
      </c>
      <c r="C14" s="13">
        <v>-0.005523617</v>
      </c>
      <c r="D14" s="13">
        <v>-0.006924322</v>
      </c>
      <c r="E14" s="13">
        <v>0.002208127</v>
      </c>
      <c r="F14" s="25">
        <v>0.1642301</v>
      </c>
      <c r="G14" s="35">
        <v>0.01274024</v>
      </c>
    </row>
    <row r="15" spans="1:7" ht="12">
      <c r="A15" s="21" t="s">
        <v>23</v>
      </c>
      <c r="B15" s="31">
        <v>-0.3431335</v>
      </c>
      <c r="C15" s="15">
        <v>-0.09802491</v>
      </c>
      <c r="D15" s="15">
        <v>-0.07356848</v>
      </c>
      <c r="E15" s="15">
        <v>-0.1412847</v>
      </c>
      <c r="F15" s="27">
        <v>-0.3954282</v>
      </c>
      <c r="G15" s="37">
        <v>-0.1776986</v>
      </c>
    </row>
    <row r="16" spans="1:7" ht="12">
      <c r="A16" s="20" t="s">
        <v>24</v>
      </c>
      <c r="B16" s="29">
        <v>-0.01363143</v>
      </c>
      <c r="C16" s="13">
        <v>0.02675408</v>
      </c>
      <c r="D16" s="13">
        <v>0.02944947</v>
      </c>
      <c r="E16" s="13">
        <v>0.02130539</v>
      </c>
      <c r="F16" s="25">
        <v>0.002644209</v>
      </c>
      <c r="G16" s="35">
        <v>0.01703383</v>
      </c>
    </row>
    <row r="17" spans="1:7" ht="12">
      <c r="A17" s="20" t="s">
        <v>25</v>
      </c>
      <c r="B17" s="29">
        <v>-0.03771318</v>
      </c>
      <c r="C17" s="13">
        <v>-0.0234322</v>
      </c>
      <c r="D17" s="13">
        <v>-0.02800088</v>
      </c>
      <c r="E17" s="13">
        <v>-0.02986062</v>
      </c>
      <c r="F17" s="25">
        <v>-0.04472396</v>
      </c>
      <c r="G17" s="35">
        <v>-0.03098571</v>
      </c>
    </row>
    <row r="18" spans="1:7" ht="12">
      <c r="A18" s="20" t="s">
        <v>26</v>
      </c>
      <c r="B18" s="29">
        <v>-0.02277781</v>
      </c>
      <c r="C18" s="13">
        <v>-0.009622602</v>
      </c>
      <c r="D18" s="13">
        <v>0.001558885</v>
      </c>
      <c r="E18" s="13">
        <v>-0.03259428</v>
      </c>
      <c r="F18" s="25">
        <v>0.05725728</v>
      </c>
      <c r="G18" s="35">
        <v>-0.00542753</v>
      </c>
    </row>
    <row r="19" spans="1:7" ht="12">
      <c r="A19" s="21" t="s">
        <v>27</v>
      </c>
      <c r="B19" s="31">
        <v>-0.2232222</v>
      </c>
      <c r="C19" s="15">
        <v>-0.2079465</v>
      </c>
      <c r="D19" s="15">
        <v>-0.212561</v>
      </c>
      <c r="E19" s="15">
        <v>-0.2048162</v>
      </c>
      <c r="F19" s="27">
        <v>-0.1581227</v>
      </c>
      <c r="G19" s="37">
        <v>-0.2038587</v>
      </c>
    </row>
    <row r="20" spans="1:7" ht="12.75" thickBot="1">
      <c r="A20" s="44" t="s">
        <v>28</v>
      </c>
      <c r="B20" s="45">
        <v>-0.003098464</v>
      </c>
      <c r="C20" s="46">
        <v>0.001257094</v>
      </c>
      <c r="D20" s="46">
        <v>0.002006454</v>
      </c>
      <c r="E20" s="46">
        <v>0.003089775</v>
      </c>
      <c r="F20" s="47">
        <v>-0.002311112</v>
      </c>
      <c r="G20" s="48">
        <v>0.0007722362</v>
      </c>
    </row>
    <row r="21" spans="1:7" ht="12.75" thickTop="1">
      <c r="A21" s="6" t="s">
        <v>29</v>
      </c>
      <c r="B21" s="39">
        <v>54.48257</v>
      </c>
      <c r="C21" s="40">
        <v>7.703771</v>
      </c>
      <c r="D21" s="40">
        <v>-2.643722</v>
      </c>
      <c r="E21" s="40">
        <v>23.11499</v>
      </c>
      <c r="F21" s="41">
        <v>-109.7333</v>
      </c>
      <c r="G21" s="43">
        <v>0.003516469</v>
      </c>
    </row>
    <row r="22" spans="1:7" ht="12">
      <c r="A22" s="20" t="s">
        <v>30</v>
      </c>
      <c r="B22" s="29">
        <v>0.112333</v>
      </c>
      <c r="C22" s="13">
        <v>0.9258896</v>
      </c>
      <c r="D22" s="13">
        <v>-2.087378</v>
      </c>
      <c r="E22" s="13">
        <v>12.31911</v>
      </c>
      <c r="F22" s="25">
        <v>-19.71414</v>
      </c>
      <c r="G22" s="36">
        <v>0</v>
      </c>
    </row>
    <row r="23" spans="1:7" ht="12">
      <c r="A23" s="20" t="s">
        <v>31</v>
      </c>
      <c r="B23" s="29">
        <v>2.126186</v>
      </c>
      <c r="C23" s="13">
        <v>-0.1228323</v>
      </c>
      <c r="D23" s="13">
        <v>0.05766302</v>
      </c>
      <c r="E23" s="13">
        <v>0.2257035</v>
      </c>
      <c r="F23" s="25">
        <v>8.073381</v>
      </c>
      <c r="G23" s="35">
        <v>1.424102</v>
      </c>
    </row>
    <row r="24" spans="1:7" ht="12">
      <c r="A24" s="20" t="s">
        <v>32</v>
      </c>
      <c r="B24" s="29">
        <v>0.3994585</v>
      </c>
      <c r="C24" s="13">
        <v>3.446246</v>
      </c>
      <c r="D24" s="13">
        <v>3.948936</v>
      </c>
      <c r="E24" s="13">
        <v>2.683245</v>
      </c>
      <c r="F24" s="25">
        <v>4.679321</v>
      </c>
      <c r="G24" s="35">
        <v>3.107763</v>
      </c>
    </row>
    <row r="25" spans="1:7" ht="12">
      <c r="A25" s="20" t="s">
        <v>33</v>
      </c>
      <c r="B25" s="29">
        <v>0.03799551</v>
      </c>
      <c r="C25" s="13">
        <v>-0.4865918</v>
      </c>
      <c r="D25" s="13">
        <v>-0.8123736</v>
      </c>
      <c r="E25" s="13">
        <v>-0.6509716</v>
      </c>
      <c r="F25" s="25">
        <v>-1.961401</v>
      </c>
      <c r="G25" s="35">
        <v>-0.7256276</v>
      </c>
    </row>
    <row r="26" spans="1:7" ht="12">
      <c r="A26" s="21" t="s">
        <v>34</v>
      </c>
      <c r="B26" s="31">
        <v>0.24666</v>
      </c>
      <c r="C26" s="15">
        <v>-0.3750499</v>
      </c>
      <c r="D26" s="15">
        <v>-0.5010307</v>
      </c>
      <c r="E26" s="15">
        <v>-0.1189833</v>
      </c>
      <c r="F26" s="27">
        <v>1.139719</v>
      </c>
      <c r="G26" s="37">
        <v>-0.05166591</v>
      </c>
    </row>
    <row r="27" spans="1:7" ht="12">
      <c r="A27" s="20" t="s">
        <v>35</v>
      </c>
      <c r="B27" s="29">
        <v>0.0765747</v>
      </c>
      <c r="C27" s="13">
        <v>0.08779946</v>
      </c>
      <c r="D27" s="13">
        <v>0.2922616</v>
      </c>
      <c r="E27" s="13">
        <v>0.1846821</v>
      </c>
      <c r="F27" s="25">
        <v>0.3411387</v>
      </c>
      <c r="G27" s="35">
        <v>0.1925097</v>
      </c>
    </row>
    <row r="28" spans="1:7" ht="12">
      <c r="A28" s="20" t="s">
        <v>36</v>
      </c>
      <c r="B28" s="29">
        <v>-0.4053501</v>
      </c>
      <c r="C28" s="13">
        <v>0.4605025</v>
      </c>
      <c r="D28" s="13">
        <v>0.4145674</v>
      </c>
      <c r="E28" s="13">
        <v>0.302475</v>
      </c>
      <c r="F28" s="25">
        <v>0.1128382</v>
      </c>
      <c r="G28" s="35">
        <v>0.2398177</v>
      </c>
    </row>
    <row r="29" spans="1:7" ht="12">
      <c r="A29" s="20" t="s">
        <v>37</v>
      </c>
      <c r="B29" s="29">
        <v>-0.01337093</v>
      </c>
      <c r="C29" s="13">
        <v>0.05065022</v>
      </c>
      <c r="D29" s="13">
        <v>0.04516137</v>
      </c>
      <c r="E29" s="13">
        <v>0.07179259</v>
      </c>
      <c r="F29" s="25">
        <v>-0.1111976</v>
      </c>
      <c r="G29" s="35">
        <v>0.0235489</v>
      </c>
    </row>
    <row r="30" spans="1:7" ht="12">
      <c r="A30" s="21" t="s">
        <v>38</v>
      </c>
      <c r="B30" s="31">
        <v>0.05981069</v>
      </c>
      <c r="C30" s="15">
        <v>0.07645049</v>
      </c>
      <c r="D30" s="15">
        <v>-0.005473616</v>
      </c>
      <c r="E30" s="15">
        <v>0.02327324</v>
      </c>
      <c r="F30" s="27">
        <v>0.2637764</v>
      </c>
      <c r="G30" s="37">
        <v>0.0665585</v>
      </c>
    </row>
    <row r="31" spans="1:7" ht="12">
      <c r="A31" s="20" t="s">
        <v>39</v>
      </c>
      <c r="B31" s="29">
        <v>-0.02202517</v>
      </c>
      <c r="C31" s="13">
        <v>0.01941879</v>
      </c>
      <c r="D31" s="13">
        <v>0.02965378</v>
      </c>
      <c r="E31" s="13">
        <v>0.0300855</v>
      </c>
      <c r="F31" s="25">
        <v>-0.007014836</v>
      </c>
      <c r="G31" s="35">
        <v>0.01492613</v>
      </c>
    </row>
    <row r="32" spans="1:7" ht="12">
      <c r="A32" s="20" t="s">
        <v>40</v>
      </c>
      <c r="B32" s="29">
        <v>-0.04801969</v>
      </c>
      <c r="C32" s="13">
        <v>0.03718928</v>
      </c>
      <c r="D32" s="13">
        <v>0.02411998</v>
      </c>
      <c r="E32" s="13">
        <v>0.02738521</v>
      </c>
      <c r="F32" s="25">
        <v>-0.013516</v>
      </c>
      <c r="G32" s="35">
        <v>0.01259715</v>
      </c>
    </row>
    <row r="33" spans="1:7" ht="12">
      <c r="A33" s="20" t="s">
        <v>41</v>
      </c>
      <c r="B33" s="29">
        <v>0.07491348</v>
      </c>
      <c r="C33" s="13">
        <v>0.08531516</v>
      </c>
      <c r="D33" s="13">
        <v>0.09703607</v>
      </c>
      <c r="E33" s="13">
        <v>0.08580122</v>
      </c>
      <c r="F33" s="25">
        <v>0.08482831</v>
      </c>
      <c r="G33" s="35">
        <v>0.08668357</v>
      </c>
    </row>
    <row r="34" spans="1:7" ht="12">
      <c r="A34" s="21" t="s">
        <v>42</v>
      </c>
      <c r="B34" s="31">
        <v>-0.0007747101</v>
      </c>
      <c r="C34" s="15">
        <v>0.002431366</v>
      </c>
      <c r="D34" s="15">
        <v>-0.004218791</v>
      </c>
      <c r="E34" s="15">
        <v>-0.001763824</v>
      </c>
      <c r="F34" s="27">
        <v>-0.02162923</v>
      </c>
      <c r="G34" s="37">
        <v>-0.003844845</v>
      </c>
    </row>
    <row r="35" spans="1:7" ht="12.75" thickBot="1">
      <c r="A35" s="22" t="s">
        <v>43</v>
      </c>
      <c r="B35" s="32">
        <v>0.0005039172</v>
      </c>
      <c r="C35" s="16">
        <v>0.0002111124</v>
      </c>
      <c r="D35" s="16">
        <v>-0.001376369</v>
      </c>
      <c r="E35" s="16">
        <v>-0.0006568717</v>
      </c>
      <c r="F35" s="28">
        <v>0.001184445</v>
      </c>
      <c r="G35" s="38">
        <v>-0.0002074379</v>
      </c>
    </row>
    <row r="36" spans="1:7" ht="12">
      <c r="A36" s="4" t="s">
        <v>44</v>
      </c>
      <c r="B36" s="3">
        <v>23.16589</v>
      </c>
      <c r="C36" s="3">
        <v>23.16589</v>
      </c>
      <c r="D36" s="3">
        <v>23.17505</v>
      </c>
      <c r="E36" s="3">
        <v>23.172</v>
      </c>
      <c r="F36" s="3">
        <v>23.1781</v>
      </c>
      <c r="G36" s="3"/>
    </row>
    <row r="37" spans="1:6" ht="12">
      <c r="A37" s="4" t="s">
        <v>45</v>
      </c>
      <c r="B37" s="2">
        <v>0.3122966</v>
      </c>
      <c r="C37" s="2">
        <v>0.2522787</v>
      </c>
      <c r="D37" s="2">
        <v>0.2171834</v>
      </c>
      <c r="E37" s="2">
        <v>0.189209</v>
      </c>
      <c r="F37" s="2">
        <v>0.1612345</v>
      </c>
    </row>
    <row r="38" spans="1:7" ht="12">
      <c r="A38" s="4" t="s">
        <v>53</v>
      </c>
      <c r="B38" s="2">
        <v>-0.0001310199</v>
      </c>
      <c r="C38" s="2">
        <v>-4.592409E-05</v>
      </c>
      <c r="D38" s="2">
        <v>2.570546E-05</v>
      </c>
      <c r="E38" s="2">
        <v>-0.0002088531</v>
      </c>
      <c r="F38" s="2">
        <v>0.0005542263</v>
      </c>
      <c r="G38" s="2">
        <v>2.768672E-05</v>
      </c>
    </row>
    <row r="39" spans="1:7" ht="12.75" thickBot="1">
      <c r="A39" s="4" t="s">
        <v>54</v>
      </c>
      <c r="B39" s="2">
        <v>-9.261889E-05</v>
      </c>
      <c r="C39" s="2">
        <v>-1.309216E-05</v>
      </c>
      <c r="D39" s="2">
        <v>0</v>
      </c>
      <c r="E39" s="2">
        <v>-3.903819E-05</v>
      </c>
      <c r="F39" s="2">
        <v>0.0001876392</v>
      </c>
      <c r="G39" s="2">
        <v>0.0007611114</v>
      </c>
    </row>
    <row r="40" spans="2:7" ht="12.75" thickBot="1">
      <c r="B40" s="7" t="s">
        <v>46</v>
      </c>
      <c r="C40" s="18">
        <v>-0.003748</v>
      </c>
      <c r="D40" s="17" t="s">
        <v>47</v>
      </c>
      <c r="E40" s="18">
        <v>3.116428</v>
      </c>
      <c r="F40" s="17" t="s">
        <v>48</v>
      </c>
      <c r="G40" s="8">
        <v>54.940579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12.505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0.002252</v>
      </c>
      <c r="C4">
        <v>0.003749</v>
      </c>
      <c r="D4">
        <v>0.003748</v>
      </c>
      <c r="E4">
        <v>0.003748</v>
      </c>
      <c r="F4">
        <v>0.00208</v>
      </c>
      <c r="G4">
        <v>0.011681</v>
      </c>
    </row>
    <row r="5" spans="1:7" ht="12.75">
      <c r="A5" t="s">
        <v>13</v>
      </c>
      <c r="B5">
        <v>0.005617</v>
      </c>
      <c r="C5">
        <v>0.046294</v>
      </c>
      <c r="D5">
        <v>-0.104369</v>
      </c>
      <c r="E5">
        <v>0.615955</v>
      </c>
      <c r="F5">
        <v>-0.985706</v>
      </c>
      <c r="G5">
        <v>9.652953</v>
      </c>
    </row>
    <row r="6" spans="1:7" ht="12.75">
      <c r="A6" t="s">
        <v>14</v>
      </c>
      <c r="B6" s="49">
        <v>77.06994</v>
      </c>
      <c r="C6" s="49">
        <v>27.01346</v>
      </c>
      <c r="D6" s="49">
        <v>-15.12141</v>
      </c>
      <c r="E6" s="49">
        <v>122.8265</v>
      </c>
      <c r="F6" s="49">
        <v>-326.2331</v>
      </c>
      <c r="G6" s="49">
        <v>-0.001525619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-1.202108</v>
      </c>
      <c r="C8" s="49">
        <v>0.5025985</v>
      </c>
      <c r="D8" s="49">
        <v>1.153229</v>
      </c>
      <c r="E8" s="49">
        <v>1.889543</v>
      </c>
      <c r="F8" s="49">
        <v>-1.643153</v>
      </c>
      <c r="G8" s="49">
        <v>0.4599305</v>
      </c>
    </row>
    <row r="9" spans="1:7" ht="12.75">
      <c r="A9" t="s">
        <v>17</v>
      </c>
      <c r="B9" s="49">
        <v>-0.1103756</v>
      </c>
      <c r="C9" s="49">
        <v>-0.4584978</v>
      </c>
      <c r="D9" s="49">
        <v>0.05248614</v>
      </c>
      <c r="E9" s="49">
        <v>0.4130728</v>
      </c>
      <c r="F9" s="49">
        <v>-0.1853908</v>
      </c>
      <c r="G9" s="49">
        <v>-0.03897548</v>
      </c>
    </row>
    <row r="10" spans="1:7" ht="12.75">
      <c r="A10" t="s">
        <v>18</v>
      </c>
      <c r="B10" s="49">
        <v>0.6332372</v>
      </c>
      <c r="C10" s="49">
        <v>0.2147417</v>
      </c>
      <c r="D10" s="49">
        <v>0.1401401</v>
      </c>
      <c r="E10" s="49">
        <v>-0.4959297</v>
      </c>
      <c r="F10" s="49">
        <v>-2.680561</v>
      </c>
      <c r="G10" s="49">
        <v>-0.30037</v>
      </c>
    </row>
    <row r="11" spans="1:7" ht="12.75">
      <c r="A11" t="s">
        <v>19</v>
      </c>
      <c r="B11" s="49">
        <v>3.838895</v>
      </c>
      <c r="C11" s="49">
        <v>2.5709</v>
      </c>
      <c r="D11" s="49">
        <v>2.503353</v>
      </c>
      <c r="E11" s="49">
        <v>2.083071</v>
      </c>
      <c r="F11" s="49">
        <v>14.21625</v>
      </c>
      <c r="G11" s="49">
        <v>4.175653</v>
      </c>
    </row>
    <row r="12" spans="1:7" ht="12.75">
      <c r="A12" t="s">
        <v>20</v>
      </c>
      <c r="B12" s="49">
        <v>-0.2034761</v>
      </c>
      <c r="C12" s="49">
        <v>0.2725649</v>
      </c>
      <c r="D12" s="49">
        <v>0.2876083</v>
      </c>
      <c r="E12" s="49">
        <v>0.4312987</v>
      </c>
      <c r="F12" s="49">
        <v>-0.2672436</v>
      </c>
      <c r="G12" s="49">
        <v>0.1734823</v>
      </c>
    </row>
    <row r="13" spans="1:7" ht="12.75">
      <c r="A13" t="s">
        <v>21</v>
      </c>
      <c r="B13" s="49">
        <v>0.2043702</v>
      </c>
      <c r="C13" s="49">
        <v>-0.04638997</v>
      </c>
      <c r="D13" s="49">
        <v>0.08178924</v>
      </c>
      <c r="E13" s="49">
        <v>0.1544328</v>
      </c>
      <c r="F13" s="49">
        <v>-0.07262278</v>
      </c>
      <c r="G13" s="49">
        <v>0.06553274</v>
      </c>
    </row>
    <row r="14" spans="1:7" ht="12.75">
      <c r="A14" t="s">
        <v>22</v>
      </c>
      <c r="B14" s="49">
        <v>-0.04653437</v>
      </c>
      <c r="C14" s="49">
        <v>-0.005523617</v>
      </c>
      <c r="D14" s="49">
        <v>-0.006924322</v>
      </c>
      <c r="E14" s="49">
        <v>0.002208127</v>
      </c>
      <c r="F14" s="49">
        <v>0.1642301</v>
      </c>
      <c r="G14" s="49">
        <v>0.01274024</v>
      </c>
    </row>
    <row r="15" spans="1:7" ht="12.75">
      <c r="A15" t="s">
        <v>23</v>
      </c>
      <c r="B15" s="49">
        <v>-0.3431335</v>
      </c>
      <c r="C15" s="49">
        <v>-0.09802491</v>
      </c>
      <c r="D15" s="49">
        <v>-0.07356848</v>
      </c>
      <c r="E15" s="49">
        <v>-0.1412847</v>
      </c>
      <c r="F15" s="49">
        <v>-0.3954282</v>
      </c>
      <c r="G15" s="49">
        <v>-0.1776986</v>
      </c>
    </row>
    <row r="16" spans="1:7" ht="12.75">
      <c r="A16" t="s">
        <v>24</v>
      </c>
      <c r="B16" s="49">
        <v>-0.01363143</v>
      </c>
      <c r="C16" s="49">
        <v>0.02675408</v>
      </c>
      <c r="D16" s="49">
        <v>0.02944947</v>
      </c>
      <c r="E16" s="49">
        <v>0.02130539</v>
      </c>
      <c r="F16" s="49">
        <v>0.002644209</v>
      </c>
      <c r="G16" s="49">
        <v>0.01703383</v>
      </c>
    </row>
    <row r="17" spans="1:7" ht="12.75">
      <c r="A17" t="s">
        <v>25</v>
      </c>
      <c r="B17" s="49">
        <v>-0.03771318</v>
      </c>
      <c r="C17" s="49">
        <v>-0.0234322</v>
      </c>
      <c r="D17" s="49">
        <v>-0.02800088</v>
      </c>
      <c r="E17" s="49">
        <v>-0.02986062</v>
      </c>
      <c r="F17" s="49">
        <v>-0.04472396</v>
      </c>
      <c r="G17" s="49">
        <v>-0.03098571</v>
      </c>
    </row>
    <row r="18" spans="1:7" ht="12.75">
      <c r="A18" t="s">
        <v>26</v>
      </c>
      <c r="B18" s="49">
        <v>-0.02277781</v>
      </c>
      <c r="C18" s="49">
        <v>-0.009622602</v>
      </c>
      <c r="D18" s="49">
        <v>0.001558885</v>
      </c>
      <c r="E18" s="49">
        <v>-0.03259428</v>
      </c>
      <c r="F18" s="49">
        <v>0.05725728</v>
      </c>
      <c r="G18" s="49">
        <v>-0.00542753</v>
      </c>
    </row>
    <row r="19" spans="1:7" ht="12.75">
      <c r="A19" t="s">
        <v>27</v>
      </c>
      <c r="B19" s="49">
        <v>-0.2232222</v>
      </c>
      <c r="C19" s="49">
        <v>-0.2079465</v>
      </c>
      <c r="D19" s="49">
        <v>-0.212561</v>
      </c>
      <c r="E19" s="49">
        <v>-0.2048162</v>
      </c>
      <c r="F19" s="49">
        <v>-0.1581227</v>
      </c>
      <c r="G19" s="49">
        <v>-0.2038587</v>
      </c>
    </row>
    <row r="20" spans="1:7" ht="12.75">
      <c r="A20" t="s">
        <v>28</v>
      </c>
      <c r="B20" s="49">
        <v>-0.003098464</v>
      </c>
      <c r="C20" s="49">
        <v>0.001257094</v>
      </c>
      <c r="D20" s="49">
        <v>0.002006454</v>
      </c>
      <c r="E20" s="49">
        <v>0.003089775</v>
      </c>
      <c r="F20" s="49">
        <v>-0.002311112</v>
      </c>
      <c r="G20" s="49">
        <v>0.0007722362</v>
      </c>
    </row>
    <row r="21" spans="1:7" ht="12.75">
      <c r="A21" t="s">
        <v>29</v>
      </c>
      <c r="B21" s="49">
        <v>54.48257</v>
      </c>
      <c r="C21" s="49">
        <v>7.703771</v>
      </c>
      <c r="D21" s="49">
        <v>-2.643722</v>
      </c>
      <c r="E21" s="49">
        <v>23.11499</v>
      </c>
      <c r="F21" s="49">
        <v>-109.7333</v>
      </c>
      <c r="G21" s="49">
        <v>0.003516469</v>
      </c>
    </row>
    <row r="22" spans="1:7" ht="12.75">
      <c r="A22" t="s">
        <v>30</v>
      </c>
      <c r="B22" s="49">
        <v>0.112333</v>
      </c>
      <c r="C22" s="49">
        <v>0.9258896</v>
      </c>
      <c r="D22" s="49">
        <v>-2.087378</v>
      </c>
      <c r="E22" s="49">
        <v>12.31911</v>
      </c>
      <c r="F22" s="49">
        <v>-19.71414</v>
      </c>
      <c r="G22" s="49">
        <v>0</v>
      </c>
    </row>
    <row r="23" spans="1:7" ht="12.75">
      <c r="A23" t="s">
        <v>31</v>
      </c>
      <c r="B23" s="49">
        <v>2.126186</v>
      </c>
      <c r="C23" s="49">
        <v>-0.1228323</v>
      </c>
      <c r="D23" s="49">
        <v>0.05766302</v>
      </c>
      <c r="E23" s="49">
        <v>0.2257035</v>
      </c>
      <c r="F23" s="49">
        <v>8.073381</v>
      </c>
      <c r="G23" s="49">
        <v>1.424102</v>
      </c>
    </row>
    <row r="24" spans="1:7" ht="12.75">
      <c r="A24" t="s">
        <v>32</v>
      </c>
      <c r="B24" s="49">
        <v>0.3994585</v>
      </c>
      <c r="C24" s="49">
        <v>3.446246</v>
      </c>
      <c r="D24" s="49">
        <v>3.948936</v>
      </c>
      <c r="E24" s="49">
        <v>2.683245</v>
      </c>
      <c r="F24" s="49">
        <v>4.679321</v>
      </c>
      <c r="G24" s="49">
        <v>3.107763</v>
      </c>
    </row>
    <row r="25" spans="1:7" ht="12.75">
      <c r="A25" t="s">
        <v>33</v>
      </c>
      <c r="B25" s="49">
        <v>0.03799551</v>
      </c>
      <c r="C25" s="49">
        <v>-0.4865918</v>
      </c>
      <c r="D25" s="49">
        <v>-0.8123736</v>
      </c>
      <c r="E25" s="49">
        <v>-0.6509716</v>
      </c>
      <c r="F25" s="49">
        <v>-1.961401</v>
      </c>
      <c r="G25" s="49">
        <v>-0.7256276</v>
      </c>
    </row>
    <row r="26" spans="1:7" ht="12.75">
      <c r="A26" t="s">
        <v>34</v>
      </c>
      <c r="B26" s="49">
        <v>0.24666</v>
      </c>
      <c r="C26" s="49">
        <v>-0.3750499</v>
      </c>
      <c r="D26" s="49">
        <v>-0.5010307</v>
      </c>
      <c r="E26" s="49">
        <v>-0.1189833</v>
      </c>
      <c r="F26" s="49">
        <v>1.139719</v>
      </c>
      <c r="G26" s="49">
        <v>-0.05166591</v>
      </c>
    </row>
    <row r="27" spans="1:7" ht="12.75">
      <c r="A27" t="s">
        <v>35</v>
      </c>
      <c r="B27" s="49">
        <v>0.0765747</v>
      </c>
      <c r="C27" s="49">
        <v>0.08779946</v>
      </c>
      <c r="D27" s="49">
        <v>0.2922616</v>
      </c>
      <c r="E27" s="49">
        <v>0.1846821</v>
      </c>
      <c r="F27" s="49">
        <v>0.3411387</v>
      </c>
      <c r="G27" s="49">
        <v>0.1925097</v>
      </c>
    </row>
    <row r="28" spans="1:7" ht="12.75">
      <c r="A28" t="s">
        <v>36</v>
      </c>
      <c r="B28" s="49">
        <v>-0.4053501</v>
      </c>
      <c r="C28" s="49">
        <v>0.4605025</v>
      </c>
      <c r="D28" s="49">
        <v>0.4145674</v>
      </c>
      <c r="E28" s="49">
        <v>0.302475</v>
      </c>
      <c r="F28" s="49">
        <v>0.1128382</v>
      </c>
      <c r="G28" s="49">
        <v>0.2398177</v>
      </c>
    </row>
    <row r="29" spans="1:7" ht="12.75">
      <c r="A29" t="s">
        <v>37</v>
      </c>
      <c r="B29" s="49">
        <v>-0.01337093</v>
      </c>
      <c r="C29" s="49">
        <v>0.05065022</v>
      </c>
      <c r="D29" s="49">
        <v>0.04516137</v>
      </c>
      <c r="E29" s="49">
        <v>0.07179259</v>
      </c>
      <c r="F29" s="49">
        <v>-0.1111976</v>
      </c>
      <c r="G29" s="49">
        <v>0.0235489</v>
      </c>
    </row>
    <row r="30" spans="1:7" ht="12.75">
      <c r="A30" t="s">
        <v>38</v>
      </c>
      <c r="B30" s="49">
        <v>0.05981069</v>
      </c>
      <c r="C30" s="49">
        <v>0.07645049</v>
      </c>
      <c r="D30" s="49">
        <v>-0.005473616</v>
      </c>
      <c r="E30" s="49">
        <v>0.02327324</v>
      </c>
      <c r="F30" s="49">
        <v>0.2637764</v>
      </c>
      <c r="G30" s="49">
        <v>0.0665585</v>
      </c>
    </row>
    <row r="31" spans="1:7" ht="12.75">
      <c r="A31" t="s">
        <v>39</v>
      </c>
      <c r="B31" s="49">
        <v>-0.02202517</v>
      </c>
      <c r="C31" s="49">
        <v>0.01941879</v>
      </c>
      <c r="D31" s="49">
        <v>0.02965378</v>
      </c>
      <c r="E31" s="49">
        <v>0.0300855</v>
      </c>
      <c r="F31" s="49">
        <v>-0.007014836</v>
      </c>
      <c r="G31" s="49">
        <v>0.01492613</v>
      </c>
    </row>
    <row r="32" spans="1:7" ht="12.75">
      <c r="A32" t="s">
        <v>40</v>
      </c>
      <c r="B32" s="49">
        <v>-0.04801969</v>
      </c>
      <c r="C32" s="49">
        <v>0.03718928</v>
      </c>
      <c r="D32" s="49">
        <v>0.02411998</v>
      </c>
      <c r="E32" s="49">
        <v>0.02738521</v>
      </c>
      <c r="F32" s="49">
        <v>-0.013516</v>
      </c>
      <c r="G32" s="49">
        <v>0.01259715</v>
      </c>
    </row>
    <row r="33" spans="1:7" ht="12.75">
      <c r="A33" t="s">
        <v>41</v>
      </c>
      <c r="B33" s="49">
        <v>0.07491348</v>
      </c>
      <c r="C33" s="49">
        <v>0.08531516</v>
      </c>
      <c r="D33" s="49">
        <v>0.09703607</v>
      </c>
      <c r="E33" s="49">
        <v>0.08580122</v>
      </c>
      <c r="F33" s="49">
        <v>0.08482831</v>
      </c>
      <c r="G33" s="49">
        <v>0.08668357</v>
      </c>
    </row>
    <row r="34" spans="1:7" ht="12.75">
      <c r="A34" t="s">
        <v>42</v>
      </c>
      <c r="B34" s="49">
        <v>-0.0007747101</v>
      </c>
      <c r="C34" s="49">
        <v>0.002431366</v>
      </c>
      <c r="D34" s="49">
        <v>-0.004218791</v>
      </c>
      <c r="E34" s="49">
        <v>-0.001763824</v>
      </c>
      <c r="F34" s="49">
        <v>-0.02162923</v>
      </c>
      <c r="G34" s="49">
        <v>-0.003844845</v>
      </c>
    </row>
    <row r="35" spans="1:7" ht="12.75">
      <c r="A35" t="s">
        <v>43</v>
      </c>
      <c r="B35" s="49">
        <v>0.0005039172</v>
      </c>
      <c r="C35" s="49">
        <v>0.0002111124</v>
      </c>
      <c r="D35" s="49">
        <v>-0.001376369</v>
      </c>
      <c r="E35" s="49">
        <v>-0.0006568717</v>
      </c>
      <c r="F35" s="49">
        <v>0.001184445</v>
      </c>
      <c r="G35" s="49">
        <v>-0.0002074379</v>
      </c>
    </row>
    <row r="36" spans="1:6" ht="12.75">
      <c r="A36" t="s">
        <v>44</v>
      </c>
      <c r="B36" s="49">
        <v>23.16589</v>
      </c>
      <c r="C36" s="49">
        <v>23.16589</v>
      </c>
      <c r="D36" s="49">
        <v>23.17505</v>
      </c>
      <c r="E36" s="49">
        <v>23.172</v>
      </c>
      <c r="F36" s="49">
        <v>23.1781</v>
      </c>
    </row>
    <row r="37" spans="1:6" ht="12.75">
      <c r="A37" t="s">
        <v>45</v>
      </c>
      <c r="B37" s="49">
        <v>0.3122966</v>
      </c>
      <c r="C37" s="49">
        <v>0.2522787</v>
      </c>
      <c r="D37" s="49">
        <v>0.2171834</v>
      </c>
      <c r="E37" s="49">
        <v>0.189209</v>
      </c>
      <c r="F37" s="49">
        <v>0.1612345</v>
      </c>
    </row>
    <row r="38" spans="1:7" ht="12.75">
      <c r="A38" t="s">
        <v>55</v>
      </c>
      <c r="B38" s="49">
        <v>-0.0001310199</v>
      </c>
      <c r="C38" s="49">
        <v>-4.592409E-05</v>
      </c>
      <c r="D38" s="49">
        <v>2.570546E-05</v>
      </c>
      <c r="E38" s="49">
        <v>-0.0002088531</v>
      </c>
      <c r="F38" s="49">
        <v>0.0005542263</v>
      </c>
      <c r="G38" s="49">
        <v>2.768672E-05</v>
      </c>
    </row>
    <row r="39" spans="1:7" ht="12.75">
      <c r="A39" t="s">
        <v>56</v>
      </c>
      <c r="B39" s="49">
        <v>-9.261889E-05</v>
      </c>
      <c r="C39" s="49">
        <v>-1.309216E-05</v>
      </c>
      <c r="D39" s="49">
        <v>0</v>
      </c>
      <c r="E39" s="49">
        <v>-3.903819E-05</v>
      </c>
      <c r="F39" s="49">
        <v>0.0001876392</v>
      </c>
      <c r="G39" s="49">
        <v>0.0007611114</v>
      </c>
    </row>
    <row r="40" spans="2:7" ht="12.75">
      <c r="B40" t="s">
        <v>46</v>
      </c>
      <c r="C40">
        <v>-0.003748</v>
      </c>
      <c r="D40" t="s">
        <v>47</v>
      </c>
      <c r="E40">
        <v>3.116428</v>
      </c>
      <c r="F40" t="s">
        <v>48</v>
      </c>
      <c r="G40">
        <v>54.940579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12.505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-0.00013101993841585808</v>
      </c>
      <c r="C50">
        <f>-0.017/(C7*C7+C22*C22)*(C21*C22+C6*C7)</f>
        <v>-4.592409418935225E-05</v>
      </c>
      <c r="D50">
        <f>-0.017/(D7*D7+D22*D22)*(D21*D22+D6*D7)</f>
        <v>2.5705457743961488E-05</v>
      </c>
      <c r="E50">
        <f>-0.017/(E7*E7+E22*E22)*(E21*E22+E6*E7)</f>
        <v>-0.00020885314158124627</v>
      </c>
      <c r="F50">
        <f>-0.017/(F7*F7+F22*F22)*(F21*F22+F6*F7)</f>
        <v>0.000554226355415539</v>
      </c>
      <c r="G50">
        <f>(B50*B$4+C50*C$4+D50*D$4+E50*E$4+F50*F$4)/SUM(B$4:F$4)</f>
        <v>-5.604610555410133E-08</v>
      </c>
    </row>
    <row r="51" spans="1:7" ht="12.75">
      <c r="A51" t="s">
        <v>59</v>
      </c>
      <c r="B51">
        <f>-0.017/(B7*B7+B22*B22)*(B21*B7-B6*B22)</f>
        <v>-9.261889721372581E-05</v>
      </c>
      <c r="C51">
        <f>-0.017/(C7*C7+C22*C22)*(C21*C7-C6*C22)</f>
        <v>-1.3092158635880066E-05</v>
      </c>
      <c r="D51">
        <f>-0.017/(D7*D7+D22*D22)*(D21*D7-D6*D22)</f>
        <v>4.4996931006974675E-06</v>
      </c>
      <c r="E51">
        <f>-0.017/(E7*E7+E22*E22)*(E21*E7-E6*E22)</f>
        <v>-3.9038194517501507E-05</v>
      </c>
      <c r="F51">
        <f>-0.017/(F7*F7+F22*F22)*(F21*F7-F6*F22)</f>
        <v>0.0001876392195962352</v>
      </c>
      <c r="G51">
        <f>(B51*B$4+C51*C$4+D51*D$4+E51*E$4+F51*F$4)/SUM(B$4:F$4)</f>
        <v>2.040838543212888E-07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10000.041697072791</v>
      </c>
      <c r="C62">
        <f>C7+(2/0.017)*(C8*C50-C23*C51)</f>
        <v>9999.997095350493</v>
      </c>
      <c r="D62">
        <f>D7+(2/0.017)*(D8*D50-D23*D51)</f>
        <v>10000.003457036875</v>
      </c>
      <c r="E62">
        <f>E7+(2/0.017)*(E8*E50-E23*E51)</f>
        <v>9999.95460871358</v>
      </c>
      <c r="F62">
        <f>F7+(2/0.017)*(F8*F50-F23*F51)</f>
        <v>9999.714639810714</v>
      </c>
    </row>
    <row r="63" spans="1:6" ht="12.75">
      <c r="A63" t="s">
        <v>67</v>
      </c>
      <c r="B63">
        <f>B8+(3/0.017)*(B9*B50-B24*B51)</f>
        <v>-1.193027033517542</v>
      </c>
      <c r="C63">
        <f>C8+(3/0.017)*(C9*C50-C24*C51)</f>
        <v>0.5142764227323078</v>
      </c>
      <c r="D63">
        <f>D8+(3/0.017)*(D9*D50-D24*D51)</f>
        <v>1.1503313847375796</v>
      </c>
      <c r="E63">
        <f>E8+(3/0.017)*(E9*E50-E24*E51)</f>
        <v>1.8928037332234737</v>
      </c>
      <c r="F63">
        <f>F8+(3/0.017)*(F9*F50-F24*F51)</f>
        <v>-1.8162305190750316</v>
      </c>
    </row>
    <row r="64" spans="1:6" ht="12.75">
      <c r="A64" t="s">
        <v>68</v>
      </c>
      <c r="B64">
        <f>B9+(4/0.017)*(B10*B50-B25*B51)</f>
        <v>-0.1290691521673782</v>
      </c>
      <c r="C64">
        <f>C9+(4/0.017)*(C10*C50-C25*C51)</f>
        <v>-0.4623171776691059</v>
      </c>
      <c r="D64">
        <f>D9+(4/0.017)*(D10*D50-D25*D51)</f>
        <v>0.05419385701221019</v>
      </c>
      <c r="E64">
        <f>E9+(4/0.017)*(E10*E50-E25*E51)</f>
        <v>0.43146426350641787</v>
      </c>
      <c r="F64">
        <f>F9+(4/0.017)*(F10*F50-F25*F51)</f>
        <v>-0.4483559295397076</v>
      </c>
    </row>
    <row r="65" spans="1:6" ht="12.75">
      <c r="A65" t="s">
        <v>69</v>
      </c>
      <c r="B65">
        <f>B10+(5/0.017)*(B11*B50-B26*B51)</f>
        <v>0.4920235502064094</v>
      </c>
      <c r="C65">
        <f>C10+(5/0.017)*(C11*C50-C26*C51)</f>
        <v>0.1785721510180657</v>
      </c>
      <c r="D65">
        <f>D10+(5/0.017)*(D11*D50-D26*D51)</f>
        <v>0.15972960563051378</v>
      </c>
      <c r="E65">
        <f>E10+(5/0.017)*(E11*E50-E26*E51)</f>
        <v>-0.6252534693225066</v>
      </c>
      <c r="F65">
        <f>F10+(5/0.017)*(F11*F50-F26*F51)</f>
        <v>-0.42610087015966025</v>
      </c>
    </row>
    <row r="66" spans="1:6" ht="12.75">
      <c r="A66" t="s">
        <v>70</v>
      </c>
      <c r="B66">
        <f>B11+(6/0.017)*(B12*B50-B27*B51)</f>
        <v>3.850807361303378</v>
      </c>
      <c r="C66">
        <f>C11+(6/0.017)*(C12*C50-C27*C51)</f>
        <v>2.5668878311711127</v>
      </c>
      <c r="D66">
        <f>D11+(6/0.017)*(D12*D50-D27*D51)</f>
        <v>2.505498181940239</v>
      </c>
      <c r="E66">
        <f>E11+(6/0.017)*(E12*E50-E27*E51)</f>
        <v>2.053823317866633</v>
      </c>
      <c r="F66">
        <f>F11+(6/0.017)*(F12*F50-F27*F51)</f>
        <v>14.141382548513576</v>
      </c>
    </row>
    <row r="67" spans="1:6" ht="12.75">
      <c r="A67" t="s">
        <v>71</v>
      </c>
      <c r="B67">
        <f>B12+(7/0.017)*(B13*B50-B28*B51)</f>
        <v>-0.22996066187403355</v>
      </c>
      <c r="C67">
        <f>C12+(7/0.017)*(C13*C50-C28*C51)</f>
        <v>0.2759246484669167</v>
      </c>
      <c r="D67">
        <f>D12+(7/0.017)*(D13*D50-D28*D51)</f>
        <v>0.2877058897930727</v>
      </c>
      <c r="E67">
        <f>E12+(7/0.017)*(E13*E50-E28*E51)</f>
        <v>0.42287988335908533</v>
      </c>
      <c r="F67">
        <f>F12+(7/0.017)*(F13*F50-F28*F51)</f>
        <v>-0.2925351478398423</v>
      </c>
    </row>
    <row r="68" spans="1:6" ht="12.75">
      <c r="A68" t="s">
        <v>72</v>
      </c>
      <c r="B68">
        <f>B13+(8/0.017)*(B14*B50-B29*B51)</f>
        <v>0.20665656682367003</v>
      </c>
      <c r="C68">
        <f>C13+(8/0.017)*(C14*C50-C29*C51)</f>
        <v>-0.04595854043644418</v>
      </c>
      <c r="D68">
        <f>D13+(8/0.017)*(D14*D50-D29*D51)</f>
        <v>0.08160984933101947</v>
      </c>
      <c r="E68">
        <f>E13+(8/0.017)*(E14*E50-E29*E51)</f>
        <v>0.15553467239170582</v>
      </c>
      <c r="F68">
        <f>F13+(8/0.017)*(F14*F50-F29*F51)</f>
        <v>-0.019970694984704086</v>
      </c>
    </row>
    <row r="69" spans="1:6" ht="12.75">
      <c r="A69" t="s">
        <v>73</v>
      </c>
      <c r="B69">
        <f>B14+(9/0.017)*(B15*B50-B30*B51)</f>
        <v>-0.019800701077041842</v>
      </c>
      <c r="C69">
        <f>C14+(9/0.017)*(C15*C50-C30*C51)</f>
        <v>-0.0026104720421457725</v>
      </c>
      <c r="D69">
        <f>D14+(9/0.017)*(D15*D50-D30*D51)</f>
        <v>-0.00791245945623457</v>
      </c>
      <c r="E69">
        <f>E14+(9/0.017)*(E15*E50-E30*E51)</f>
        <v>0.01831087338251927</v>
      </c>
      <c r="F69">
        <f>F14+(9/0.017)*(F15*F50-F30*F51)</f>
        <v>0.02200282049259525</v>
      </c>
    </row>
    <row r="70" spans="1:6" ht="12.75">
      <c r="A70" t="s">
        <v>74</v>
      </c>
      <c r="B70">
        <f>B15+(10/0.017)*(B16*B50-B31*B51)</f>
        <v>-0.34328288696307335</v>
      </c>
      <c r="C70">
        <f>C15+(10/0.017)*(C16*C50-C31*C51)</f>
        <v>-0.09859810000627803</v>
      </c>
      <c r="D70">
        <f>D15+(10/0.017)*(D16*D50-D31*D51)</f>
        <v>-0.07320166870741679</v>
      </c>
      <c r="E70">
        <f>E15+(10/0.017)*(E16*E50-E31*E51)</f>
        <v>-0.14321129648997494</v>
      </c>
      <c r="F70">
        <f>F15+(10/0.017)*(F16*F50-F31*F51)</f>
        <v>-0.3937918772531397</v>
      </c>
    </row>
    <row r="71" spans="1:6" ht="12.75">
      <c r="A71" t="s">
        <v>75</v>
      </c>
      <c r="B71">
        <f>B16+(11/0.017)*(B17*B50-B32*B51)</f>
        <v>-0.013312010842592169</v>
      </c>
      <c r="C71">
        <f>C16+(11/0.017)*(C17*C50-C32*C51)</f>
        <v>0.027765426802644523</v>
      </c>
      <c r="D71">
        <f>D16+(11/0.017)*(D17*D50-D32*D51)</f>
        <v>0.028913506035440253</v>
      </c>
      <c r="E71">
        <f>E16+(11/0.017)*(E17*E50-E32*E51)</f>
        <v>0.026032512821524155</v>
      </c>
      <c r="F71">
        <f>F16+(11/0.017)*(F17*F50-F32*F51)</f>
        <v>-0.011753539367256703</v>
      </c>
    </row>
    <row r="72" spans="1:6" ht="12.75">
      <c r="A72" t="s">
        <v>76</v>
      </c>
      <c r="B72">
        <f>B17+(12/0.017)*(B18*B50-B33*B51)</f>
        <v>-0.030708885058241913</v>
      </c>
      <c r="C72">
        <f>C17+(12/0.017)*(C18*C50-C33*C51)</f>
        <v>-0.022331821960451668</v>
      </c>
      <c r="D72">
        <f>D17+(12/0.017)*(D18*D50-D33*D51)</f>
        <v>-0.028280805187437127</v>
      </c>
      <c r="E72">
        <f>E17+(12/0.017)*(E18*E50-E33*E51)</f>
        <v>-0.022691013535215725</v>
      </c>
      <c r="F72">
        <f>F17+(12/0.017)*(F18*F50-F33*F51)</f>
        <v>-0.03355945948658387</v>
      </c>
    </row>
    <row r="73" spans="1:6" ht="12.75">
      <c r="A73" t="s">
        <v>77</v>
      </c>
      <c r="B73">
        <f>B18+(13/0.017)*(B19*B50-B34*B51)</f>
        <v>-0.00046766415734763103</v>
      </c>
      <c r="C73">
        <f>C18+(13/0.017)*(C19*C50-C34*C51)</f>
        <v>-0.0022955064551552756</v>
      </c>
      <c r="D73">
        <f>D18+(13/0.017)*(D19*D50-D34*D51)</f>
        <v>-0.002604934353168045</v>
      </c>
      <c r="E73">
        <f>E18+(13/0.017)*(E19*E50-E34*E51)</f>
        <v>6.451141530827709E-05</v>
      </c>
      <c r="F73">
        <f>F18+(13/0.017)*(F19*F50-F34*F51)</f>
        <v>-0.006654754505491946</v>
      </c>
    </row>
    <row r="74" spans="1:6" ht="12.75">
      <c r="A74" t="s">
        <v>78</v>
      </c>
      <c r="B74">
        <f>B19+(14/0.017)*(B20*B50-B35*B51)</f>
        <v>-0.2228494435617996</v>
      </c>
      <c r="C74">
        <f>C19+(14/0.017)*(C20*C50-C35*C51)</f>
        <v>-0.20799176692983654</v>
      </c>
      <c r="D74">
        <f>D19+(14/0.017)*(D20*D50-D35*D51)</f>
        <v>-0.21251342465926604</v>
      </c>
      <c r="E74">
        <f>E19+(14/0.017)*(E20*E50-E35*E51)</f>
        <v>-0.20536874895353976</v>
      </c>
      <c r="F74">
        <f>F19+(14/0.017)*(F20*F50-F35*F51)</f>
        <v>-0.1593605697192003</v>
      </c>
    </row>
    <row r="75" spans="1:6" ht="12.75">
      <c r="A75" t="s">
        <v>79</v>
      </c>
      <c r="B75" s="49">
        <f>B20</f>
        <v>-0.003098464</v>
      </c>
      <c r="C75" s="49">
        <f>C20</f>
        <v>0.001257094</v>
      </c>
      <c r="D75" s="49">
        <f>D20</f>
        <v>0.002006454</v>
      </c>
      <c r="E75" s="49">
        <f>E20</f>
        <v>0.003089775</v>
      </c>
      <c r="F75" s="49">
        <f>F20</f>
        <v>-0.002311112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0.09265831276601622</v>
      </c>
      <c r="C82">
        <f>C22+(2/0.017)*(C8*C51+C23*C50)</f>
        <v>0.9257791132732399</v>
      </c>
      <c r="D82">
        <f>D22+(2/0.017)*(D8*D51+D23*D50)</f>
        <v>-2.0865931257766093</v>
      </c>
      <c r="E82">
        <f>E22+(2/0.017)*(E8*E51+E23*E50)</f>
        <v>12.304886090326582</v>
      </c>
      <c r="F82">
        <f>F22+(2/0.017)*(F8*F51+F23*F50)</f>
        <v>-19.22400346106896</v>
      </c>
    </row>
    <row r="83" spans="1:6" ht="12.75">
      <c r="A83" t="s">
        <v>82</v>
      </c>
      <c r="B83">
        <f>B23+(3/0.017)*(B9*B51+B24*B50)</f>
        <v>2.11875408910852</v>
      </c>
      <c r="C83">
        <f>C23+(3/0.017)*(C9*C51+C24*C50)</f>
        <v>-0.1497022411715076</v>
      </c>
      <c r="D83">
        <f>D23+(3/0.017)*(D9*D51+D24*D50)</f>
        <v>0.0756180868829968</v>
      </c>
      <c r="E83">
        <f>E23+(3/0.017)*(E9*E51+E24*E50)</f>
        <v>0.12396295337674233</v>
      </c>
      <c r="F83">
        <f>F23+(3/0.017)*(F9*F51+F24*F50)</f>
        <v>8.524901547991247</v>
      </c>
    </row>
    <row r="84" spans="1:6" ht="12.75">
      <c r="A84" t="s">
        <v>83</v>
      </c>
      <c r="B84">
        <f>B24+(4/0.017)*(B10*B51+B25*B50)</f>
        <v>0.3844872292896502</v>
      </c>
      <c r="C84">
        <f>C24+(4/0.017)*(C10*C51+C25*C50)</f>
        <v>3.450842436530077</v>
      </c>
      <c r="D84">
        <f>D24+(4/0.017)*(D10*D51+D25*D50)</f>
        <v>3.944170859339762</v>
      </c>
      <c r="E84">
        <f>E24+(4/0.017)*(E10*E51+E25*E50)</f>
        <v>2.7197903326672415</v>
      </c>
      <c r="F84">
        <f>F24+(4/0.017)*(F10*F51+F25*F50)</f>
        <v>4.305194293680353</v>
      </c>
    </row>
    <row r="85" spans="1:6" ht="12.75">
      <c r="A85" t="s">
        <v>84</v>
      </c>
      <c r="B85">
        <f>B25+(5/0.017)*(B11*B51+B26*B50)</f>
        <v>-0.07608437218498279</v>
      </c>
      <c r="C85">
        <f>C25+(5/0.017)*(C11*C51+C26*C50)</f>
        <v>-0.49142556579519914</v>
      </c>
      <c r="D85">
        <f>D25+(5/0.017)*(D11*D51+D26*D50)</f>
        <v>-0.8128485715484022</v>
      </c>
      <c r="E85">
        <f>E25+(5/0.017)*(E11*E51+E26*E50)</f>
        <v>-0.6675802161444301</v>
      </c>
      <c r="F85">
        <f>F25+(5/0.017)*(F11*F51+F26*F50)</f>
        <v>-0.9910514814256407</v>
      </c>
    </row>
    <row r="86" spans="1:6" ht="12.75">
      <c r="A86" t="s">
        <v>85</v>
      </c>
      <c r="B86">
        <f>B26+(6/0.017)*(B12*B51+B27*B50)</f>
        <v>0.24977044218110717</v>
      </c>
      <c r="C86">
        <f>C26+(6/0.017)*(C12*C51+C27*C50)</f>
        <v>-0.3777324553812425</v>
      </c>
      <c r="D86">
        <f>D26+(6/0.017)*(D12*D51+D27*D50)</f>
        <v>-0.4979223938968721</v>
      </c>
      <c r="E86">
        <f>E26+(6/0.017)*(E12*E51+E27*E50)</f>
        <v>-0.1385392621145532</v>
      </c>
      <c r="F86">
        <f>F26+(6/0.017)*(F12*F51+F27*F50)</f>
        <v>1.1887505333574493</v>
      </c>
    </row>
    <row r="87" spans="1:6" ht="12.75">
      <c r="A87" t="s">
        <v>86</v>
      </c>
      <c r="B87">
        <f>B27+(7/0.017)*(B13*B51+B28*B50)</f>
        <v>0.0906489834200349</v>
      </c>
      <c r="C87">
        <f>C27+(7/0.017)*(C13*C51+C28*C50)</f>
        <v>0.07934147721373239</v>
      </c>
      <c r="D87">
        <f>D27+(7/0.017)*(D13*D51+D28*D50)</f>
        <v>0.29680117051950844</v>
      </c>
      <c r="E87">
        <f>E27+(7/0.017)*(E13*E51+E28*E50)</f>
        <v>0.15618731048220652</v>
      </c>
      <c r="F87">
        <f>F27+(7/0.017)*(F13*F51+F28*F50)</f>
        <v>0.3612785328243991</v>
      </c>
    </row>
    <row r="88" spans="1:6" ht="12.75">
      <c r="A88" t="s">
        <v>87</v>
      </c>
      <c r="B88">
        <f>B28+(8/0.017)*(B14*B51+B29*B50)</f>
        <v>-0.40249747860842433</v>
      </c>
      <c r="C88">
        <f>C28+(8/0.017)*(C14*C51+C29*C50)</f>
        <v>0.4594419120451842</v>
      </c>
      <c r="D88">
        <f>D28+(8/0.017)*(D14*D51+D29*D50)</f>
        <v>0.4150990406420066</v>
      </c>
      <c r="E88">
        <f>E28+(8/0.017)*(E14*E51+E29*E50)</f>
        <v>0.2953783838799531</v>
      </c>
      <c r="F88">
        <f>F28+(8/0.017)*(F14*F51+F29*F50)</f>
        <v>0.09833813751494434</v>
      </c>
    </row>
    <row r="89" spans="1:6" ht="12.75">
      <c r="A89" t="s">
        <v>88</v>
      </c>
      <c r="B89">
        <f>B29+(9/0.017)*(B15*B51+B30*B50)</f>
        <v>-0.0006945605282303504</v>
      </c>
      <c r="C89">
        <f>C29+(9/0.017)*(C15*C51+C30*C50)</f>
        <v>0.04947092255974422</v>
      </c>
      <c r="D89">
        <f>D29+(9/0.017)*(D15*D51+D30*D50)</f>
        <v>0.04491162667764028</v>
      </c>
      <c r="E89">
        <f>E29+(9/0.017)*(E15*E51+E30*E50)</f>
        <v>0.07213925428291487</v>
      </c>
      <c r="F89">
        <f>F29+(9/0.017)*(F15*F51+F30*F50)</f>
        <v>-0.07308313260820079</v>
      </c>
    </row>
    <row r="90" spans="1:6" ht="12.75">
      <c r="A90" t="s">
        <v>89</v>
      </c>
      <c r="B90">
        <f>B30+(10/0.017)*(B16*B51+B31*B50)</f>
        <v>0.062250845547673475</v>
      </c>
      <c r="C90">
        <f>C30+(10/0.017)*(C16*C51+C31*C50)</f>
        <v>0.07571986705851748</v>
      </c>
      <c r="D90">
        <f>D30+(10/0.017)*(D16*D51+D31*D50)</f>
        <v>-0.0049472762554606305</v>
      </c>
      <c r="E90">
        <f>E30+(10/0.017)*(E16*E51+E31*E50)</f>
        <v>0.019087842852862462</v>
      </c>
      <c r="F90">
        <f>F30+(10/0.017)*(F16*F51+F31*F50)</f>
        <v>0.2617813119547598</v>
      </c>
    </row>
    <row r="91" spans="1:6" ht="12.75">
      <c r="A91" t="s">
        <v>90</v>
      </c>
      <c r="B91">
        <f>B31+(11/0.017)*(B17*B51+B32*B50)</f>
        <v>-0.015694029432100902</v>
      </c>
      <c r="C91">
        <f>C31+(11/0.017)*(C17*C51+C32*C50)</f>
        <v>0.01851219205308048</v>
      </c>
      <c r="D91">
        <f>D31+(11/0.017)*(D17*D51+D32*D50)</f>
        <v>0.029973439844787245</v>
      </c>
      <c r="E91">
        <f>E31+(11/0.017)*(E17*E51+E32*E50)</f>
        <v>0.027138934885689494</v>
      </c>
      <c r="F91">
        <f>F31+(11/0.017)*(F17*F51+F32*F50)</f>
        <v>-0.01729200165211449</v>
      </c>
    </row>
    <row r="92" spans="1:6" ht="12.75">
      <c r="A92" t="s">
        <v>91</v>
      </c>
      <c r="B92">
        <f>B32+(12/0.017)*(B18*B51+B33*B50)</f>
        <v>-0.053458869218569766</v>
      </c>
      <c r="C92">
        <f>C32+(12/0.017)*(C18*C51+C33*C50)</f>
        <v>0.03451254530935596</v>
      </c>
      <c r="D92">
        <f>D32+(12/0.017)*(D18*D51+D33*D50)</f>
        <v>0.02588565371842661</v>
      </c>
      <c r="E92">
        <f>E32+(12/0.017)*(E18*E51+E33*E50)</f>
        <v>0.015634081172443002</v>
      </c>
      <c r="F92">
        <f>F32+(12/0.017)*(F18*F51+F33*F50)</f>
        <v>0.027254209239597163</v>
      </c>
    </row>
    <row r="93" spans="1:6" ht="12.75">
      <c r="A93" t="s">
        <v>92</v>
      </c>
      <c r="B93">
        <f>B33+(13/0.017)*(B19*B51+B34*B50)</f>
        <v>0.09080108318081062</v>
      </c>
      <c r="C93">
        <f>C33+(13/0.017)*(C19*C51+C34*C50)</f>
        <v>0.08731166198232837</v>
      </c>
      <c r="D93">
        <f>D33+(13/0.017)*(D19*D51+D34*D50)</f>
        <v>0.09622173071491412</v>
      </c>
      <c r="E93">
        <f>E33+(13/0.017)*(E19*E51+E34*E50)</f>
        <v>0.09219724664199497</v>
      </c>
      <c r="F93">
        <f>F33+(13/0.017)*(F19*F51+F34*F50)</f>
        <v>0.05297256756215749</v>
      </c>
    </row>
    <row r="94" spans="1:6" ht="12.75">
      <c r="A94" t="s">
        <v>93</v>
      </c>
      <c r="B94">
        <f>B34+(14/0.017)*(B20*B51+B35*B50)</f>
        <v>-0.0005927487085199804</v>
      </c>
      <c r="C94">
        <f>C34+(14/0.017)*(C20*C51+C35*C50)</f>
        <v>0.0024098280542738265</v>
      </c>
      <c r="D94">
        <f>D34+(14/0.017)*(D20*D51+D35*D50)</f>
        <v>-0.004240492455957944</v>
      </c>
      <c r="E94">
        <f>E34+(14/0.017)*(E20*E51+E35*E50)</f>
        <v>-0.0017501777217801759</v>
      </c>
      <c r="F94">
        <f>F34+(14/0.017)*(F20*F51+F35*F50)</f>
        <v>-0.021445751448914748</v>
      </c>
    </row>
    <row r="95" spans="1:6" ht="12.75">
      <c r="A95" t="s">
        <v>94</v>
      </c>
      <c r="B95" s="49">
        <f>B35</f>
        <v>0.0005039172</v>
      </c>
      <c r="C95" s="49">
        <f>C35</f>
        <v>0.0002111124</v>
      </c>
      <c r="D95" s="49">
        <f>D35</f>
        <v>-0.001376369</v>
      </c>
      <c r="E95" s="49">
        <f>E35</f>
        <v>-0.0006568717</v>
      </c>
      <c r="F95" s="49">
        <f>F35</f>
        <v>0.001184445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-1.1930220589647784</v>
      </c>
      <c r="C103">
        <f>C63*10000/C62</f>
        <v>0.5142765721116269</v>
      </c>
      <c r="D103">
        <f>D63*10000/D62</f>
        <v>1.1503309870639153</v>
      </c>
      <c r="E103">
        <f>E63*10000/E62</f>
        <v>1.8928123249421116</v>
      </c>
      <c r="F103">
        <f>F63*10000/F62</f>
        <v>-1.8162823485425095</v>
      </c>
      <c r="G103">
        <f>AVERAGE(C103:E103)</f>
        <v>1.185806628039218</v>
      </c>
      <c r="H103">
        <f>STDEV(C103:E103)</f>
        <v>0.6899522420319638</v>
      </c>
      <c r="I103">
        <f>(B103*B4+C103*C4+D103*D4+E103*E4+F103*F4)/SUM(B4:F4)</f>
        <v>0.44098164219605684</v>
      </c>
      <c r="K103">
        <f>(LN(H103)+LN(H123))/2-LN(K114*K115^3)</f>
        <v>-5.025989080364217</v>
      </c>
    </row>
    <row r="104" spans="1:11" ht="12.75">
      <c r="A104" t="s">
        <v>68</v>
      </c>
      <c r="B104">
        <f>B64*10000/B62</f>
        <v>-0.12906861398903893</v>
      </c>
      <c r="C104">
        <f>C64*10000/C62</f>
        <v>-0.4623173119560811</v>
      </c>
      <c r="D104">
        <f>D64*10000/D62</f>
        <v>0.05419383827720045</v>
      </c>
      <c r="E104">
        <f>E64*10000/E62</f>
        <v>0.4314662219871041</v>
      </c>
      <c r="F104">
        <f>F64*10000/F62</f>
        <v>-0.4483687241981083</v>
      </c>
      <c r="G104">
        <f>AVERAGE(C104:E104)</f>
        <v>0.007780916102741138</v>
      </c>
      <c r="H104">
        <f>STDEV(C104:E104)</f>
        <v>0.448695744236082</v>
      </c>
      <c r="I104">
        <f>(B104*B4+C104*C4+D104*D4+E104*E4+F104*F4)/SUM(B4:F4)</f>
        <v>-0.07294364522617419</v>
      </c>
      <c r="K104">
        <f>(LN(H104)+LN(H124))/2-LN(K114*K115^4)</f>
        <v>-3.930182767476037</v>
      </c>
    </row>
    <row r="105" spans="1:11" ht="12.75">
      <c r="A105" t="s">
        <v>69</v>
      </c>
      <c r="B105">
        <f>B65*10000/B62</f>
        <v>0.49202149862078515</v>
      </c>
      <c r="C105">
        <f>C65*10000/C62</f>
        <v>0.17857220288703182</v>
      </c>
      <c r="D105">
        <f>D65*10000/D62</f>
        <v>0.1597295504114192</v>
      </c>
      <c r="E105">
        <f>E65*10000/E62</f>
        <v>-0.6252563074413202</v>
      </c>
      <c r="F105">
        <f>F65*10000/F62</f>
        <v>-0.42611302972914233</v>
      </c>
      <c r="G105">
        <f>AVERAGE(C105:E105)</f>
        <v>-0.09565151804762306</v>
      </c>
      <c r="H105">
        <f>STDEV(C105:E105)</f>
        <v>0.45874795487242875</v>
      </c>
      <c r="I105">
        <f>(B105*B4+C105*C4+D105*D4+E105*E4+F105*F4)/SUM(B4:F4)</f>
        <v>-0.05479936981878376</v>
      </c>
      <c r="K105">
        <f>(LN(H105)+LN(H125))/2-LN(K114*K115^5)</f>
        <v>-3.9988562427155467</v>
      </c>
    </row>
    <row r="106" spans="1:11" ht="12.75">
      <c r="A106" t="s">
        <v>70</v>
      </c>
      <c r="B106">
        <f>B66*10000/B62</f>
        <v>3.850791304630845</v>
      </c>
      <c r="C106">
        <f>C66*10000/C62</f>
        <v>2.5668885767622767</v>
      </c>
      <c r="D106">
        <f>D66*10000/D62</f>
        <v>2.5054973157805778</v>
      </c>
      <c r="E106">
        <f>E66*10000/E62</f>
        <v>2.0538326404771974</v>
      </c>
      <c r="F106">
        <f>F66*10000/F62</f>
        <v>14.141786098789373</v>
      </c>
      <c r="G106">
        <f>AVERAGE(C106:E106)</f>
        <v>2.3754061776733506</v>
      </c>
      <c r="H106">
        <f>STDEV(C106:E106)</f>
        <v>0.28017740201498537</v>
      </c>
      <c r="I106">
        <f>(B106*B4+C106*C4+D106*D4+E106*E4+F106*F4)/SUM(B4:F4)</f>
        <v>4.159885154641232</v>
      </c>
      <c r="K106">
        <f>(LN(H106)+LN(H126))/2-LN(K114*K115^6)</f>
        <v>-3.590061557524008</v>
      </c>
    </row>
    <row r="107" spans="1:11" ht="12.75">
      <c r="A107" t="s">
        <v>71</v>
      </c>
      <c r="B107">
        <f>B67*10000/B62</f>
        <v>-0.22995970300938598</v>
      </c>
      <c r="C107">
        <f>C67*10000/C62</f>
        <v>0.2759247286133794</v>
      </c>
      <c r="D107">
        <f>D67*10000/D62</f>
        <v>0.28770579033212007</v>
      </c>
      <c r="E107">
        <f>E67*10000/E62</f>
        <v>0.4228818028739889</v>
      </c>
      <c r="F107">
        <f>F67*10000/F62</f>
        <v>-0.29254349586657774</v>
      </c>
      <c r="G107">
        <f>AVERAGE(C107:E107)</f>
        <v>0.32883744060649617</v>
      </c>
      <c r="H107">
        <f>STDEV(C107:E107)</f>
        <v>0.08165754655590464</v>
      </c>
      <c r="I107">
        <f>(B107*B4+C107*C4+D107*D4+E107*E4+F107*F4)/SUM(B4:F4)</f>
        <v>0.16507442924365645</v>
      </c>
      <c r="K107">
        <f>(LN(H107)+LN(H127))/2-LN(K114*K115^7)</f>
        <v>-3.868289593116562</v>
      </c>
    </row>
    <row r="108" spans="1:9" ht="12.75">
      <c r="A108" t="s">
        <v>72</v>
      </c>
      <c r="B108">
        <f>B68*10000/B62</f>
        <v>0.20665570512987208</v>
      </c>
      <c r="C108">
        <f>C68*10000/C62</f>
        <v>-0.04595855378579324</v>
      </c>
      <c r="D108">
        <f>D68*10000/D62</f>
        <v>0.08160982111820338</v>
      </c>
      <c r="E108">
        <f>E68*10000/E62</f>
        <v>0.15553537838679668</v>
      </c>
      <c r="F108">
        <f>F68*10000/F62</f>
        <v>-0.019971264885096877</v>
      </c>
      <c r="G108">
        <f>AVERAGE(C108:E108)</f>
        <v>0.06372888190640227</v>
      </c>
      <c r="H108">
        <f>STDEV(C108:E108)</f>
        <v>0.10193010922154043</v>
      </c>
      <c r="I108">
        <f>(B108*B4+C108*C4+D108*D4+E108*E4+F108*F4)/SUM(B4:F4)</f>
        <v>0.07320857717103883</v>
      </c>
    </row>
    <row r="109" spans="1:9" ht="12.75">
      <c r="A109" t="s">
        <v>73</v>
      </c>
      <c r="B109">
        <f>B69*10000/B62</f>
        <v>-0.019800618514258694</v>
      </c>
      <c r="C109">
        <f>C69*10000/C62</f>
        <v>-0.0026104728003966257</v>
      </c>
      <c r="D109">
        <f>D69*10000/D62</f>
        <v>-0.007912456720869104</v>
      </c>
      <c r="E109">
        <f>E69*10000/E62</f>
        <v>0.018310956498306375</v>
      </c>
      <c r="F109">
        <f>F69*10000/F62</f>
        <v>0.022003448383414812</v>
      </c>
      <c r="G109">
        <f>AVERAGE(C109:E109)</f>
        <v>0.002596008992346882</v>
      </c>
      <c r="H109">
        <f>STDEV(C109:E109)</f>
        <v>0.013865332297119101</v>
      </c>
      <c r="I109">
        <f>(B109*B4+C109*C4+D109*D4+E109*E4+F109*F4)/SUM(B4:F4)</f>
        <v>0.0019492260628195524</v>
      </c>
    </row>
    <row r="110" spans="1:11" ht="12.75">
      <c r="A110" t="s">
        <v>74</v>
      </c>
      <c r="B110">
        <f>B70*10000/B62</f>
        <v>-0.34328145557988926</v>
      </c>
      <c r="C110">
        <f>C70*10000/C62</f>
        <v>-0.09859812864557861</v>
      </c>
      <c r="D110">
        <f>D70*10000/D62</f>
        <v>-0.07320164340133872</v>
      </c>
      <c r="E110">
        <f>E70*10000/E62</f>
        <v>-0.1432119465474234</v>
      </c>
      <c r="F110">
        <f>F70*10000/F62</f>
        <v>-0.3938031148262785</v>
      </c>
      <c r="G110">
        <f>AVERAGE(C110:E110)</f>
        <v>-0.10500390619811358</v>
      </c>
      <c r="H110">
        <f>STDEV(C110:E110)</f>
        <v>0.03544201075265181</v>
      </c>
      <c r="I110">
        <f>(B110*B4+C110*C4+D110*D4+E110*E4+F110*F4)/SUM(B4:F4)</f>
        <v>-0.17801520422576905</v>
      </c>
      <c r="K110">
        <f>EXP(AVERAGE(K103:K107))</f>
        <v>0.01686228431666595</v>
      </c>
    </row>
    <row r="111" spans="1:9" ht="12.75">
      <c r="A111" t="s">
        <v>75</v>
      </c>
      <c r="B111">
        <f>B71*10000/B62</f>
        <v>-0.013311955335635109</v>
      </c>
      <c r="C111">
        <f>C71*10000/C62</f>
        <v>0.027765434867530192</v>
      </c>
      <c r="D111">
        <f>D71*10000/D62</f>
        <v>0.028913496039938053</v>
      </c>
      <c r="E111">
        <f>E71*10000/E62</f>
        <v>0.026032630986985092</v>
      </c>
      <c r="F111">
        <f>F71*10000/F62</f>
        <v>-0.011753874776049797</v>
      </c>
      <c r="G111">
        <f>AVERAGE(C111:E111)</f>
        <v>0.027570520631484446</v>
      </c>
      <c r="H111">
        <f>STDEV(C111:E111)</f>
        <v>0.0014502894652074277</v>
      </c>
      <c r="I111">
        <f>(B111*B4+C111*C4+D111*D4+E111*E4+F111*F4)/SUM(B4:F4)</f>
        <v>0.016409072123338565</v>
      </c>
    </row>
    <row r="112" spans="1:9" ht="12.75">
      <c r="A112" t="s">
        <v>76</v>
      </c>
      <c r="B112">
        <f>B72*10000/B62</f>
        <v>-0.030708757011714268</v>
      </c>
      <c r="C112">
        <f>C72*10000/C62</f>
        <v>-0.02233182844706512</v>
      </c>
      <c r="D112">
        <f>D72*10000/D62</f>
        <v>-0.02828079541066187</v>
      </c>
      <c r="E112">
        <f>E72*10000/E62</f>
        <v>-0.0226911165331127</v>
      </c>
      <c r="F112">
        <f>F72*10000/F62</f>
        <v>-0.033560417167283405</v>
      </c>
      <c r="G112">
        <f>AVERAGE(C112:E112)</f>
        <v>-0.024434580130279895</v>
      </c>
      <c r="H112">
        <f>STDEV(C112:E112)</f>
        <v>0.0033357609281057564</v>
      </c>
      <c r="I112">
        <f>(B112*B4+C112*C4+D112*D4+E112*E4+F112*F4)/SUM(B4:F4)</f>
        <v>-0.02656009111585313</v>
      </c>
    </row>
    <row r="113" spans="1:9" ht="12.75">
      <c r="A113" t="s">
        <v>77</v>
      </c>
      <c r="B113">
        <f>B73*10000/B62</f>
        <v>-0.0004676622073331209</v>
      </c>
      <c r="C113">
        <f>C73*10000/C62</f>
        <v>-0.0022955071219196385</v>
      </c>
      <c r="D113">
        <f>D73*10000/D62</f>
        <v>-0.0026049334526329444</v>
      </c>
      <c r="E113">
        <f>E73*10000/E62</f>
        <v>6.451170813521922E-05</v>
      </c>
      <c r="F113">
        <f>F73*10000/F62</f>
        <v>-0.006654944411111629</v>
      </c>
      <c r="G113">
        <f>AVERAGE(C113:E113)</f>
        <v>-0.0016119762888057879</v>
      </c>
      <c r="H113">
        <f>STDEV(C113:E113)</f>
        <v>0.0014601010809016362</v>
      </c>
      <c r="I113">
        <f>(B113*B4+C113*C4+D113*D4+E113*E4+F113*F4)/SUM(B4:F4)</f>
        <v>-0.0021199728166194113</v>
      </c>
    </row>
    <row r="114" spans="1:11" ht="12.75">
      <c r="A114" t="s">
        <v>78</v>
      </c>
      <c r="B114">
        <f>B74*10000/B62</f>
        <v>-0.22284851434872716</v>
      </c>
      <c r="C114">
        <f>C74*10000/C62</f>
        <v>-0.20799182734417243</v>
      </c>
      <c r="D114">
        <f>D74*10000/D62</f>
        <v>-0.21251335119261688</v>
      </c>
      <c r="E114">
        <f>E74*10000/E62</f>
        <v>-0.20536968115294169</v>
      </c>
      <c r="F114">
        <f>F74*10000/F62</f>
        <v>-0.15936511736520598</v>
      </c>
      <c r="G114">
        <f>AVERAGE(C114:E114)</f>
        <v>-0.20862495322991034</v>
      </c>
      <c r="H114">
        <f>STDEV(C114:E114)</f>
        <v>0.003613674265803285</v>
      </c>
      <c r="I114">
        <f>(B114*B4+C114*C4+D114*D4+E114*E4+F114*F4)/SUM(B4:F4)</f>
        <v>-0.20410356707821903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-0.003098451080365976</v>
      </c>
      <c r="C115">
        <f>C75*10000/C62</f>
        <v>0.0012570943651418528</v>
      </c>
      <c r="D115">
        <f>D75*10000/D62</f>
        <v>0.0020064533063616934</v>
      </c>
      <c r="E115">
        <f>E75*10000/E62</f>
        <v>0.0030897890249498607</v>
      </c>
      <c r="F115">
        <f>F75*10000/F62</f>
        <v>-0.0023111779518177806</v>
      </c>
      <c r="G115">
        <f>AVERAGE(C115:E115)</f>
        <v>0.002117778898817802</v>
      </c>
      <c r="H115">
        <f>STDEV(C115:E115)</f>
        <v>0.0009214051604337678</v>
      </c>
      <c r="I115">
        <f>(B115*B4+C115*C4+D115*D4+E115*E4+F115*F4)/SUM(B4:F4)</f>
        <v>0.0007722026744499806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0.092657926409586</v>
      </c>
      <c r="C122">
        <f>C82*10000/C62</f>
        <v>0.9257793821797027</v>
      </c>
      <c r="D122">
        <f>D82*10000/D62</f>
        <v>-2.0865924044339206</v>
      </c>
      <c r="E122">
        <f>E82*10000/E62</f>
        <v>12.304941944040998</v>
      </c>
      <c r="F122">
        <f>F82*10000/F62</f>
        <v>-19.224552053250246</v>
      </c>
      <c r="G122">
        <f>AVERAGE(C122:E122)</f>
        <v>3.7147096405955935</v>
      </c>
      <c r="H122">
        <f>STDEV(C122:E122)</f>
        <v>7.590300667006819</v>
      </c>
      <c r="I122">
        <f>(B122*B4+C122*C4+D122*D4+E122*E4+F122*F4)/SUM(B4:F4)</f>
        <v>0.12779857210970746</v>
      </c>
    </row>
    <row r="123" spans="1:9" ht="12.75">
      <c r="A123" t="s">
        <v>82</v>
      </c>
      <c r="B123">
        <f>B83*10000/B62</f>
        <v>2.1187452545610097</v>
      </c>
      <c r="C123">
        <f>C83*10000/C62</f>
        <v>-0.14970228465477434</v>
      </c>
      <c r="D123">
        <f>D83*10000/D62</f>
        <v>0.07561806074155436</v>
      </c>
      <c r="E123">
        <f>E83*10000/E62</f>
        <v>0.12396351606308864</v>
      </c>
      <c r="F123">
        <f>F83*10000/F62</f>
        <v>8.525144821685247</v>
      </c>
      <c r="G123">
        <f>AVERAGE(C123:E123)</f>
        <v>0.016626430716622887</v>
      </c>
      <c r="H123">
        <f>STDEV(C123:E123)</f>
        <v>0.14605907000383808</v>
      </c>
      <c r="I123">
        <f>(B123*B4+C123*C4+D123*D4+E123*E4+F123*F4)/SUM(B4:F4)</f>
        <v>1.456667742637848</v>
      </c>
    </row>
    <row r="124" spans="1:9" ht="12.75">
      <c r="A124" t="s">
        <v>83</v>
      </c>
      <c r="B124">
        <f>B84*10000/B62</f>
        <v>0.3844856260971363</v>
      </c>
      <c r="C124">
        <f>C84*10000/C62</f>
        <v>3.4508434388791467</v>
      </c>
      <c r="D124">
        <f>D84*10000/D62</f>
        <v>3.944169495825823</v>
      </c>
      <c r="E124">
        <f>E84*10000/E62</f>
        <v>2.7198026782014786</v>
      </c>
      <c r="F124">
        <f>F84*10000/F62</f>
        <v>4.305317150292048</v>
      </c>
      <c r="G124">
        <f>AVERAGE(C124:E124)</f>
        <v>3.371605204302149</v>
      </c>
      <c r="H124">
        <f>STDEV(C124:E124)</f>
        <v>0.616017491138889</v>
      </c>
      <c r="I124">
        <f>(B124*B4+C124*C4+D124*D4+E124*E4+F124*F4)/SUM(B4:F4)</f>
        <v>3.0644348117859956</v>
      </c>
    </row>
    <row r="125" spans="1:9" ht="12.75">
      <c r="A125" t="s">
        <v>84</v>
      </c>
      <c r="B125">
        <f>B85*10000/B62</f>
        <v>-0.0760840549367451</v>
      </c>
      <c r="C125">
        <f>C85*10000/C62</f>
        <v>-0.49142570853714335</v>
      </c>
      <c r="D125">
        <f>D85*10000/D62</f>
        <v>-0.8128482905437507</v>
      </c>
      <c r="E125">
        <f>E85*10000/E62</f>
        <v>-0.6675832463906647</v>
      </c>
      <c r="F125">
        <f>F85*10000/F62</f>
        <v>-0.9910797628965144</v>
      </c>
      <c r="G125">
        <f>AVERAGE(C125:E125)</f>
        <v>-0.6572857484905196</v>
      </c>
      <c r="H125">
        <f>STDEV(C125:E125)</f>
        <v>0.16095852851962</v>
      </c>
      <c r="I125">
        <f>(B125*B4+C125*C4+D125*D4+E125*E4+F125*F4)/SUM(B4:F4)</f>
        <v>-0.6178211196172716</v>
      </c>
    </row>
    <row r="126" spans="1:9" ht="12.75">
      <c r="A126" t="s">
        <v>85</v>
      </c>
      <c r="B126">
        <f>B86*10000/B62</f>
        <v>0.2497694007158189</v>
      </c>
      <c r="C126">
        <f>C86*10000/C62</f>
        <v>-0.3777325650993134</v>
      </c>
      <c r="D126">
        <f>D86*10000/D62</f>
        <v>-0.49792222176332396</v>
      </c>
      <c r="E126">
        <f>E86*10000/E62</f>
        <v>-0.13853989096494035</v>
      </c>
      <c r="F126">
        <f>F86*10000/F62</f>
        <v>1.1887844565332029</v>
      </c>
      <c r="G126">
        <f>AVERAGE(C126:E126)</f>
        <v>-0.33806489260919265</v>
      </c>
      <c r="H126">
        <f>STDEV(C126:E126)</f>
        <v>0.18294550582921473</v>
      </c>
      <c r="I126">
        <f>(B126*B4+C126*C4+D126*D4+E126*E4+F126*F4)/SUM(B4:F4)</f>
        <v>-0.049202479621350374</v>
      </c>
    </row>
    <row r="127" spans="1:9" ht="12.75">
      <c r="A127" t="s">
        <v>86</v>
      </c>
      <c r="B127">
        <f>B87*10000/B62</f>
        <v>0.09064860544188495</v>
      </c>
      <c r="C127">
        <f>C87*10000/C62</f>
        <v>0.07934150025965736</v>
      </c>
      <c r="D127">
        <f>D87*10000/D62</f>
        <v>0.2968010679142848</v>
      </c>
      <c r="E127">
        <f>E87*10000/E62</f>
        <v>0.15618801943971908</v>
      </c>
      <c r="F127">
        <f>F87*10000/F62</f>
        <v>0.3612888425696493</v>
      </c>
      <c r="G127">
        <f>AVERAGE(C127:E127)</f>
        <v>0.17744352920455375</v>
      </c>
      <c r="H127">
        <f>STDEV(C127:E127)</f>
        <v>0.11027698496357521</v>
      </c>
      <c r="I127">
        <f>(B127*B4+C127*C4+D127*D4+E127*E4+F127*F4)/SUM(B4:F4)</f>
        <v>0.18943800705374958</v>
      </c>
    </row>
    <row r="128" spans="1:9" ht="12.75">
      <c r="A128" t="s">
        <v>87</v>
      </c>
      <c r="B128">
        <f>B88*10000/B62</f>
        <v>-0.402495800318756</v>
      </c>
      <c r="C128">
        <f>C88*10000/C62</f>
        <v>0.4594420454969953</v>
      </c>
      <c r="D128">
        <f>D88*10000/D62</f>
        <v>0.4150988971407871</v>
      </c>
      <c r="E128">
        <f>E88*10000/E62</f>
        <v>0.29537972464652146</v>
      </c>
      <c r="F128">
        <f>F88*10000/F62</f>
        <v>0.09834094377397733</v>
      </c>
      <c r="G128">
        <f>AVERAGE(C128:E128)</f>
        <v>0.3899735557614346</v>
      </c>
      <c r="H128">
        <f>STDEV(C128:E128)</f>
        <v>0.08486797608805521</v>
      </c>
      <c r="I128">
        <f>(B128*B4+C128*C4+D128*D4+E128*E4+F128*F4)/SUM(B4:F4)</f>
        <v>0.23646727378565205</v>
      </c>
    </row>
    <row r="129" spans="1:9" ht="12.75">
      <c r="A129" t="s">
        <v>88</v>
      </c>
      <c r="B129">
        <f>B89*10000/B62</f>
        <v>-0.000694557632128336</v>
      </c>
      <c r="C129">
        <f>C89*10000/C62</f>
        <v>0.04947093692931748</v>
      </c>
      <c r="D129">
        <f>D89*10000/D62</f>
        <v>0.044911611151530695</v>
      </c>
      <c r="E129">
        <f>E89*10000/E62</f>
        <v>0.07213958173375654</v>
      </c>
      <c r="F129">
        <f>F89*10000/F62</f>
        <v>-0.07308521816936987</v>
      </c>
      <c r="G129">
        <f>AVERAGE(C129:E129)</f>
        <v>0.055507376604868236</v>
      </c>
      <c r="H129">
        <f>STDEV(C129:E129)</f>
        <v>0.014583194042254999</v>
      </c>
      <c r="I129">
        <f>(B129*B4+C129*C4+D129*D4+E129*E4+F129*F4)/SUM(B4:F4)</f>
        <v>0.030210760473918304</v>
      </c>
    </row>
    <row r="130" spans="1:9" ht="12.75">
      <c r="A130" t="s">
        <v>89</v>
      </c>
      <c r="B130">
        <f>B90*10000/B62</f>
        <v>0.062250585980951983</v>
      </c>
      <c r="C130">
        <f>C90*10000/C62</f>
        <v>0.07571988905249133</v>
      </c>
      <c r="D130">
        <f>D90*10000/D62</f>
        <v>-0.004947274545169577</v>
      </c>
      <c r="E130">
        <f>E90*10000/E62</f>
        <v>0.01908792949542995</v>
      </c>
      <c r="F130">
        <f>F90*10000/F62</f>
        <v>0.26178878236440867</v>
      </c>
      <c r="G130">
        <f>AVERAGE(C130:E130)</f>
        <v>0.029953514667583902</v>
      </c>
      <c r="H130">
        <f>STDEV(C130:E130)</f>
        <v>0.041416705887515316</v>
      </c>
      <c r="I130">
        <f>(B130*B4+C130*C4+D130*D4+E130*E4+F130*F4)/SUM(B4:F4)</f>
        <v>0.06558271976365408</v>
      </c>
    </row>
    <row r="131" spans="1:9" ht="12.75">
      <c r="A131" t="s">
        <v>90</v>
      </c>
      <c r="B131">
        <f>B91*10000/B62</f>
        <v>-0.015693963992865004</v>
      </c>
      <c r="C131">
        <f>C91*10000/C62</f>
        <v>0.018512197430224996</v>
      </c>
      <c r="D131">
        <f>D91*10000/D62</f>
        <v>0.029973429482862142</v>
      </c>
      <c r="E131">
        <f>E91*10000/E62</f>
        <v>0.027139058073365308</v>
      </c>
      <c r="F131">
        <f>F91*10000/F62</f>
        <v>-0.0172924951110823</v>
      </c>
      <c r="G131">
        <f>AVERAGE(C131:E131)</f>
        <v>0.025208228328817483</v>
      </c>
      <c r="H131">
        <f>STDEV(C131:E131)</f>
        <v>0.005969592755617605</v>
      </c>
      <c r="I131">
        <f>(B131*B4+C131*C4+D131*D4+E131*E4+F131*F4)/SUM(B4:F4)</f>
        <v>0.013619351273266408</v>
      </c>
    </row>
    <row r="132" spans="1:9" ht="12.75">
      <c r="A132" t="s">
        <v>91</v>
      </c>
      <c r="B132">
        <f>B92*10000/B62</f>
        <v>-0.05345864631166312</v>
      </c>
      <c r="C132">
        <f>C92*10000/C62</f>
        <v>0.03451255533404365</v>
      </c>
      <c r="D132">
        <f>D92*10000/D62</f>
        <v>0.025885644769663763</v>
      </c>
      <c r="E132">
        <f>E92*10000/E62</f>
        <v>0.015634152137870762</v>
      </c>
      <c r="F132">
        <f>F92*10000/F62</f>
        <v>0.027254986988421763</v>
      </c>
      <c r="G132">
        <f>AVERAGE(C132:E132)</f>
        <v>0.02534411741385939</v>
      </c>
      <c r="H132">
        <f>STDEV(C132:E132)</f>
        <v>0.009450844709185053</v>
      </c>
      <c r="I132">
        <f>(B132*B4+C132*C4+D132*D4+E132*E4+F132*F4)/SUM(B4:F4)</f>
        <v>0.014207181755076133</v>
      </c>
    </row>
    <row r="133" spans="1:9" ht="12.75">
      <c r="A133" t="s">
        <v>92</v>
      </c>
      <c r="B133">
        <f>B93*10000/B62</f>
        <v>0.09080070456845184</v>
      </c>
      <c r="C133">
        <f>C93*10000/C62</f>
        <v>0.08731168734331334</v>
      </c>
      <c r="D133">
        <f>D93*10000/D62</f>
        <v>0.0962216974507185</v>
      </c>
      <c r="E133">
        <f>E93*10000/E62</f>
        <v>0.09219766513905753</v>
      </c>
      <c r="F133">
        <f>F93*10000/F62</f>
        <v>0.05297407923148517</v>
      </c>
      <c r="G133">
        <f>AVERAGE(C133:E133)</f>
        <v>0.09191034997769647</v>
      </c>
      <c r="H133">
        <f>STDEV(C133:E133)</f>
        <v>0.004461948288581243</v>
      </c>
      <c r="I133">
        <f>(B133*B4+C133*C4+D133*D4+E133*E4+F133*F4)/SUM(B4:F4)</f>
        <v>0.08655046275445881</v>
      </c>
    </row>
    <row r="134" spans="1:9" ht="12.75">
      <c r="A134" t="s">
        <v>93</v>
      </c>
      <c r="B134">
        <f>B94*10000/B62</f>
        <v>-0.0005927462369416816</v>
      </c>
      <c r="C134">
        <f>C94*10000/C62</f>
        <v>0.002409828754244617</v>
      </c>
      <c r="D134">
        <f>D94*10000/D62</f>
        <v>-0.004240490990004572</v>
      </c>
      <c r="E134">
        <f>E94*10000/E62</f>
        <v>-0.0017501856660980617</v>
      </c>
      <c r="F134">
        <f>F94*10000/F62</f>
        <v>-0.0214463634427479</v>
      </c>
      <c r="G134">
        <f>AVERAGE(C134:E134)</f>
        <v>-0.0011936159672860055</v>
      </c>
      <c r="H134">
        <f>STDEV(C134:E134)</f>
        <v>0.0033599130267634096</v>
      </c>
      <c r="I134">
        <f>(B134*B4+C134*C4+D134*D4+E134*E4+F134*F4)/SUM(B4:F4)</f>
        <v>-0.0038108691400088523</v>
      </c>
    </row>
    <row r="135" spans="1:9" ht="12.75">
      <c r="A135" t="s">
        <v>94</v>
      </c>
      <c r="B135">
        <f>B95*10000/B62</f>
        <v>0.0005039150988215443</v>
      </c>
      <c r="C135">
        <f>C95*10000/C62</f>
        <v>0.0002111124613207707</v>
      </c>
      <c r="D135">
        <f>D95*10000/D62</f>
        <v>-0.0013763685241843257</v>
      </c>
      <c r="E135">
        <f>E95*10000/E62</f>
        <v>-0.0006568746816386816</v>
      </c>
      <c r="F135">
        <f>F95*10000/F62</f>
        <v>0.001184478800309466</v>
      </c>
      <c r="G135">
        <f>AVERAGE(C135:E135)</f>
        <v>-0.0006073769148340789</v>
      </c>
      <c r="H135">
        <f>STDEV(C135:E135)</f>
        <v>0.0007948971578286338</v>
      </c>
      <c r="I135">
        <f>(B135*B4+C135*C4+D135*D4+E135*E4+F135*F4)/SUM(B4:F4)</f>
        <v>-0.00020739566095803142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2005-07-27T06:18:59Z</cp:lastPrinted>
  <dcterms:created xsi:type="dcterms:W3CDTF">2005-07-27T06:18:59Z</dcterms:created>
  <dcterms:modified xsi:type="dcterms:W3CDTF">2005-08-06T09:40:00Z</dcterms:modified>
  <cp:category/>
  <cp:version/>
  <cp:contentType/>
  <cp:contentStatus/>
</cp:coreProperties>
</file>