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<sst xmlns="http://schemas.openxmlformats.org/spreadsheetml/2006/main" count="204" uniqueCount="98">
  <si>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28/07/2005       14:42:00</t>
  </si>
  <si>
    <t>LISSNER</t>
  </si>
  <si>
    <t>HCMQAP627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</si>
  <si>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</si>
  <si>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</si>
  <si>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</si>
  <si>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</si>
  <si>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</si>
  <si>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</si>
  <si>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</si>
  <si>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</si>
  <si>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</si>
  <si>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</si>
  <si>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</si>
  <si>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</si>
  <si>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</si>
  <si>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</si>
  <si>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</si>
  <si>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b5!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</si>
  <si>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</si>
  <si>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</si>
  <si>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</si>
  <si>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</si>
  <si>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</si>
  <si>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</si>
  <si>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</si>
  <si>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</si>
  <si>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</si>
  <si>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</si>
  <si>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</si>
  <si>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</si>
  <si>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</si>
  <si>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</si>
  <si>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a5!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</si>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</sst>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8997059"/>
        <c:axId val="36755804"/>
      </c:lineChart>
      <c:catAx>
        <c:axId val="189970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55804"/>
        <c:crosses val="autoZero"/>
        <c:auto val="1"/>
        <c:lblOffset val="100"/>
        <c:noMultiLvlLbl val="0"/>
      </c:catAx>
      <c:valAx>
        <c:axId val="3675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970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-0.002268</v>
      </c>
      <c r="C4" s="12">
        <v>-0.003762</v>
      </c>
      <c r="D4" s="12">
        <v>-0.00376</v>
      </c>
      <c r="E4" s="12">
        <v>-0.003761</v>
      </c>
      <c r="F4" s="24">
        <v>-0.002083</v>
      </c>
      <c r="G4" s="34">
        <v>-0.011724</v>
      </c>
    </row>
    <row r="5" spans="1:7" ht="12.75" thickBot="1">
      <c r="A5" s="44" t="s">
        <v>13</v>
      </c>
      <c r="B5" s="45">
        <v>0.010086</v>
      </c>
      <c r="C5" s="46">
        <v>0.298948</v>
      </c>
      <c r="D5" s="46">
        <v>2.643912</v>
      </c>
      <c r="E5" s="46">
        <v>-0.530883</v>
      </c>
      <c r="F5" s="47">
        <v>-4.242936</v>
      </c>
      <c r="G5" s="48">
        <v>9.020773</v>
      </c>
    </row>
    <row r="6" spans="1:7" ht="12.75" thickTop="1">
      <c r="A6" s="6" t="s">
        <v>14</v>
      </c>
      <c r="B6" s="39">
        <v>118.0997</v>
      </c>
      <c r="C6" s="40">
        <v>-3.815837</v>
      </c>
      <c r="D6" s="40">
        <v>64.93946</v>
      </c>
      <c r="E6" s="40">
        <v>-136.543</v>
      </c>
      <c r="F6" s="41">
        <v>7.578202</v>
      </c>
      <c r="G6" s="42">
        <v>-0.007023267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2.6777</v>
      </c>
      <c r="C8" s="50">
        <v>3.714177</v>
      </c>
      <c r="D8" s="50">
        <v>6.164588</v>
      </c>
      <c r="E8" s="50">
        <v>4.450181</v>
      </c>
      <c r="F8" s="51">
        <v>-4.169015</v>
      </c>
      <c r="G8" s="35">
        <v>3.280064</v>
      </c>
    </row>
    <row r="9" spans="1:7" ht="12">
      <c r="A9" s="20" t="s">
        <v>17</v>
      </c>
      <c r="B9" s="29">
        <v>1.249935</v>
      </c>
      <c r="C9" s="13">
        <v>1.717393</v>
      </c>
      <c r="D9" s="13">
        <v>1.142482</v>
      </c>
      <c r="E9" s="13">
        <v>0.06236771</v>
      </c>
      <c r="F9" s="25">
        <v>-1.315857</v>
      </c>
      <c r="G9" s="35">
        <v>0.7092822</v>
      </c>
    </row>
    <row r="10" spans="1:7" ht="12">
      <c r="A10" s="20" t="s">
        <v>18</v>
      </c>
      <c r="B10" s="49">
        <v>-0.4137522</v>
      </c>
      <c r="C10" s="50">
        <v>-1.798118</v>
      </c>
      <c r="D10" s="50">
        <v>-2.078286</v>
      </c>
      <c r="E10" s="50">
        <v>-1.272944</v>
      </c>
      <c r="F10" s="51">
        <v>0.7810698</v>
      </c>
      <c r="G10" s="35">
        <v>-1.194557</v>
      </c>
    </row>
    <row r="11" spans="1:7" ht="12">
      <c r="A11" s="21" t="s">
        <v>19</v>
      </c>
      <c r="B11" s="31">
        <v>1.727028</v>
      </c>
      <c r="C11" s="15">
        <v>-0.0119059</v>
      </c>
      <c r="D11" s="15">
        <v>0.1932483</v>
      </c>
      <c r="E11" s="15">
        <v>0.04136244</v>
      </c>
      <c r="F11" s="27">
        <v>12.0643</v>
      </c>
      <c r="G11" s="37">
        <v>1.911702</v>
      </c>
    </row>
    <row r="12" spans="1:7" ht="12">
      <c r="A12" s="20" t="s">
        <v>20</v>
      </c>
      <c r="B12" s="29">
        <v>0.1895055</v>
      </c>
      <c r="C12" s="13">
        <v>-0.07528499</v>
      </c>
      <c r="D12" s="13">
        <v>-0.302785</v>
      </c>
      <c r="E12" s="13">
        <v>-0.01231777</v>
      </c>
      <c r="F12" s="25">
        <v>0.1941194</v>
      </c>
      <c r="G12" s="35">
        <v>-0.04054133</v>
      </c>
    </row>
    <row r="13" spans="1:7" ht="12">
      <c r="A13" s="20" t="s">
        <v>21</v>
      </c>
      <c r="B13" s="29">
        <v>0.1150795</v>
      </c>
      <c r="C13" s="13">
        <v>0.2348609</v>
      </c>
      <c r="D13" s="13">
        <v>0.04638371</v>
      </c>
      <c r="E13" s="13">
        <v>-0.02934288</v>
      </c>
      <c r="F13" s="25">
        <v>-0.1388273</v>
      </c>
      <c r="G13" s="35">
        <v>0.05882218</v>
      </c>
    </row>
    <row r="14" spans="1:7" ht="12">
      <c r="A14" s="20" t="s">
        <v>22</v>
      </c>
      <c r="B14" s="29">
        <v>-0.03175234</v>
      </c>
      <c r="C14" s="13">
        <v>-0.09082173</v>
      </c>
      <c r="D14" s="13">
        <v>-0.03838428</v>
      </c>
      <c r="E14" s="13">
        <v>-0.003423586</v>
      </c>
      <c r="F14" s="25">
        <v>-0.006637979</v>
      </c>
      <c r="G14" s="35">
        <v>-0.03739317</v>
      </c>
    </row>
    <row r="15" spans="1:7" ht="12">
      <c r="A15" s="21" t="s">
        <v>23</v>
      </c>
      <c r="B15" s="31">
        <v>-0.4460296</v>
      </c>
      <c r="C15" s="15">
        <v>-0.2010113</v>
      </c>
      <c r="D15" s="15">
        <v>-0.1546135</v>
      </c>
      <c r="E15" s="15">
        <v>-0.1818102</v>
      </c>
      <c r="F15" s="27">
        <v>-0.4880477</v>
      </c>
      <c r="G15" s="37">
        <v>-0.2590046</v>
      </c>
    </row>
    <row r="16" spans="1:7" ht="12">
      <c r="A16" s="20" t="s">
        <v>24</v>
      </c>
      <c r="B16" s="29">
        <v>0.05265477</v>
      </c>
      <c r="C16" s="13">
        <v>-0.01704279</v>
      </c>
      <c r="D16" s="13">
        <v>-0.04762809</v>
      </c>
      <c r="E16" s="13">
        <v>0.007367827</v>
      </c>
      <c r="F16" s="25">
        <v>0.04357915</v>
      </c>
      <c r="G16" s="35">
        <v>-0.0003411915</v>
      </c>
    </row>
    <row r="17" spans="1:7" ht="12">
      <c r="A17" s="20" t="s">
        <v>25</v>
      </c>
      <c r="B17" s="29">
        <v>-0.04253319</v>
      </c>
      <c r="C17" s="13">
        <v>-0.02353996</v>
      </c>
      <c r="D17" s="13">
        <v>-0.03106004</v>
      </c>
      <c r="E17" s="13">
        <v>-0.03018481</v>
      </c>
      <c r="F17" s="25">
        <v>0.001093737</v>
      </c>
      <c r="G17" s="35">
        <v>-0.02642173</v>
      </c>
    </row>
    <row r="18" spans="1:7" ht="12">
      <c r="A18" s="20" t="s">
        <v>26</v>
      </c>
      <c r="B18" s="29">
        <v>-0.01670507</v>
      </c>
      <c r="C18" s="13">
        <v>0.02589499</v>
      </c>
      <c r="D18" s="13">
        <v>0.005171569</v>
      </c>
      <c r="E18" s="13">
        <v>0.02807655</v>
      </c>
      <c r="F18" s="25">
        <v>-0.02690456</v>
      </c>
      <c r="G18" s="35">
        <v>0.0082321</v>
      </c>
    </row>
    <row r="19" spans="1:7" ht="12">
      <c r="A19" s="21" t="s">
        <v>27</v>
      </c>
      <c r="B19" s="31">
        <v>-0.2028703</v>
      </c>
      <c r="C19" s="15">
        <v>-0.1796511</v>
      </c>
      <c r="D19" s="15">
        <v>-0.1872051</v>
      </c>
      <c r="E19" s="15">
        <v>-0.1831784</v>
      </c>
      <c r="F19" s="27">
        <v>-0.1396797</v>
      </c>
      <c r="G19" s="37">
        <v>-0.1803584</v>
      </c>
    </row>
    <row r="20" spans="1:7" ht="12.75" thickBot="1">
      <c r="A20" s="44" t="s">
        <v>28</v>
      </c>
      <c r="B20" s="45">
        <v>0.006423611</v>
      </c>
      <c r="C20" s="46">
        <v>4.949761E-05</v>
      </c>
      <c r="D20" s="46">
        <v>0.01270621</v>
      </c>
      <c r="E20" s="46">
        <v>0.008296582</v>
      </c>
      <c r="F20" s="47">
        <v>-0.01354493</v>
      </c>
      <c r="G20" s="48">
        <v>0.004191735</v>
      </c>
    </row>
    <row r="21" spans="1:7" ht="12.75" thickTop="1">
      <c r="A21" s="6" t="s">
        <v>29</v>
      </c>
      <c r="B21" s="39">
        <v>-5.606222</v>
      </c>
      <c r="C21" s="40">
        <v>99.58887</v>
      </c>
      <c r="D21" s="40">
        <v>-16.68853</v>
      </c>
      <c r="E21" s="40">
        <v>-49.34483</v>
      </c>
      <c r="F21" s="41">
        <v>-54.52201</v>
      </c>
      <c r="G21" s="43">
        <v>-0.001834875</v>
      </c>
    </row>
    <row r="22" spans="1:7" ht="12">
      <c r="A22" s="20" t="s">
        <v>30</v>
      </c>
      <c r="B22" s="29">
        <v>0.2017166</v>
      </c>
      <c r="C22" s="13">
        <v>5.978961</v>
      </c>
      <c r="D22" s="13">
        <v>52.87873</v>
      </c>
      <c r="E22" s="13">
        <v>-10.61767</v>
      </c>
      <c r="F22" s="25">
        <v>-84.86075</v>
      </c>
      <c r="G22" s="36">
        <v>0</v>
      </c>
    </row>
    <row r="23" spans="1:7" ht="12">
      <c r="A23" s="20" t="s">
        <v>31</v>
      </c>
      <c r="B23" s="29">
        <v>2.875224</v>
      </c>
      <c r="C23" s="13">
        <v>4.342762</v>
      </c>
      <c r="D23" s="13">
        <v>4.832806</v>
      </c>
      <c r="E23" s="13">
        <v>4.274919</v>
      </c>
      <c r="F23" s="25">
        <v>9.292936</v>
      </c>
      <c r="G23" s="35">
        <v>4.890871</v>
      </c>
    </row>
    <row r="24" spans="1:7" ht="12">
      <c r="A24" s="20" t="s">
        <v>32</v>
      </c>
      <c r="B24" s="49">
        <v>5.994548</v>
      </c>
      <c r="C24" s="50">
        <v>5.052895</v>
      </c>
      <c r="D24" s="50">
        <v>6.263745</v>
      </c>
      <c r="E24" s="50">
        <v>5.10331</v>
      </c>
      <c r="F24" s="51">
        <v>-0.5392648</v>
      </c>
      <c r="G24" s="52">
        <v>4.747651</v>
      </c>
    </row>
    <row r="25" spans="1:7" ht="12">
      <c r="A25" s="20" t="s">
        <v>33</v>
      </c>
      <c r="B25" s="49">
        <v>0.8786584</v>
      </c>
      <c r="C25" s="50">
        <v>2.07734</v>
      </c>
      <c r="D25" s="50">
        <v>2.269586</v>
      </c>
      <c r="E25" s="50">
        <v>2.005829</v>
      </c>
      <c r="F25" s="51">
        <v>-1.811823</v>
      </c>
      <c r="G25" s="35">
        <v>1.414367</v>
      </c>
    </row>
    <row r="26" spans="1:7" ht="12">
      <c r="A26" s="21" t="s">
        <v>34</v>
      </c>
      <c r="B26" s="31">
        <v>0.8080096</v>
      </c>
      <c r="C26" s="15">
        <v>0.4382872</v>
      </c>
      <c r="D26" s="15">
        <v>1.476409</v>
      </c>
      <c r="E26" s="15">
        <v>0.0690464</v>
      </c>
      <c r="F26" s="27">
        <v>0.4829366</v>
      </c>
      <c r="G26" s="37">
        <v>0.6585353</v>
      </c>
    </row>
    <row r="27" spans="1:7" ht="12">
      <c r="A27" s="20" t="s">
        <v>35</v>
      </c>
      <c r="B27" s="29">
        <v>0.04420906</v>
      </c>
      <c r="C27" s="13">
        <v>0.005061963</v>
      </c>
      <c r="D27" s="13">
        <v>-0.1131221</v>
      </c>
      <c r="E27" s="13">
        <v>-0.1485739</v>
      </c>
      <c r="F27" s="25">
        <v>0.7229543</v>
      </c>
      <c r="G27" s="35">
        <v>0.04101742</v>
      </c>
    </row>
    <row r="28" spans="1:7" ht="12">
      <c r="A28" s="20" t="s">
        <v>36</v>
      </c>
      <c r="B28" s="29">
        <v>0.4303824</v>
      </c>
      <c r="C28" s="13">
        <v>0.3931488</v>
      </c>
      <c r="D28" s="13">
        <v>0.1982463</v>
      </c>
      <c r="E28" s="13">
        <v>-0.101233</v>
      </c>
      <c r="F28" s="25">
        <v>-0.04922331</v>
      </c>
      <c r="G28" s="35">
        <v>0.1737836</v>
      </c>
    </row>
    <row r="29" spans="1:7" ht="12">
      <c r="A29" s="20" t="s">
        <v>37</v>
      </c>
      <c r="B29" s="29">
        <v>0.1008587</v>
      </c>
      <c r="C29" s="13">
        <v>0.06963352</v>
      </c>
      <c r="D29" s="13">
        <v>-0.01189124</v>
      </c>
      <c r="E29" s="13">
        <v>0.04947141</v>
      </c>
      <c r="F29" s="25">
        <v>-0.05345449</v>
      </c>
      <c r="G29" s="35">
        <v>0.03330867</v>
      </c>
    </row>
    <row r="30" spans="1:7" ht="12">
      <c r="A30" s="21" t="s">
        <v>38</v>
      </c>
      <c r="B30" s="31">
        <v>0.188552</v>
      </c>
      <c r="C30" s="15">
        <v>0.1033211</v>
      </c>
      <c r="D30" s="15">
        <v>0.1527909</v>
      </c>
      <c r="E30" s="15">
        <v>-0.04419621</v>
      </c>
      <c r="F30" s="27">
        <v>0.2044955</v>
      </c>
      <c r="G30" s="37">
        <v>0.105617</v>
      </c>
    </row>
    <row r="31" spans="1:7" ht="12">
      <c r="A31" s="20" t="s">
        <v>39</v>
      </c>
      <c r="B31" s="29">
        <v>0.01227956</v>
      </c>
      <c r="C31" s="13">
        <v>-0.03333961</v>
      </c>
      <c r="D31" s="13">
        <v>-0.05157565</v>
      </c>
      <c r="E31" s="13">
        <v>0.004132213</v>
      </c>
      <c r="F31" s="25">
        <v>0.01621916</v>
      </c>
      <c r="G31" s="35">
        <v>-0.01548972</v>
      </c>
    </row>
    <row r="32" spans="1:7" ht="12">
      <c r="A32" s="20" t="s">
        <v>40</v>
      </c>
      <c r="B32" s="29">
        <v>0.03795075</v>
      </c>
      <c r="C32" s="13">
        <v>0.004171208</v>
      </c>
      <c r="D32" s="13">
        <v>-0.007894406</v>
      </c>
      <c r="E32" s="13">
        <v>-0.04898376</v>
      </c>
      <c r="F32" s="25">
        <v>-0.0148572</v>
      </c>
      <c r="G32" s="35">
        <v>-0.009148924</v>
      </c>
    </row>
    <row r="33" spans="1:7" ht="12">
      <c r="A33" s="20" t="s">
        <v>41</v>
      </c>
      <c r="B33" s="29">
        <v>0.07767795</v>
      </c>
      <c r="C33" s="13">
        <v>0.03632986</v>
      </c>
      <c r="D33" s="13">
        <v>0.04472183</v>
      </c>
      <c r="E33" s="13">
        <v>0.05656074</v>
      </c>
      <c r="F33" s="25">
        <v>0.07745661</v>
      </c>
      <c r="G33" s="35">
        <v>0.05469153</v>
      </c>
    </row>
    <row r="34" spans="1:7" ht="12">
      <c r="A34" s="21" t="s">
        <v>42</v>
      </c>
      <c r="B34" s="31">
        <v>0.01395295</v>
      </c>
      <c r="C34" s="15">
        <v>0.01114383</v>
      </c>
      <c r="D34" s="15">
        <v>0.0009580042</v>
      </c>
      <c r="E34" s="15">
        <v>-0.01109841</v>
      </c>
      <c r="F34" s="27">
        <v>-0.01425296</v>
      </c>
      <c r="G34" s="37">
        <v>0.0004073455</v>
      </c>
    </row>
    <row r="35" spans="1:7" ht="12.75" thickBot="1">
      <c r="A35" s="22" t="s">
        <v>43</v>
      </c>
      <c r="B35" s="32">
        <v>0.004110391</v>
      </c>
      <c r="C35" s="16">
        <v>0.004526357</v>
      </c>
      <c r="D35" s="16">
        <v>0.001093227</v>
      </c>
      <c r="E35" s="16">
        <v>0.005059635</v>
      </c>
      <c r="F35" s="28">
        <v>0.003774865</v>
      </c>
      <c r="G35" s="38">
        <v>0.003667439</v>
      </c>
    </row>
    <row r="36" spans="1:7" ht="12">
      <c r="A36" s="4" t="s">
        <v>44</v>
      </c>
      <c r="B36" s="3">
        <v>28.08838</v>
      </c>
      <c r="C36" s="3">
        <v>28.10364</v>
      </c>
      <c r="D36" s="3">
        <v>28.12805</v>
      </c>
      <c r="E36" s="3">
        <v>28.14331</v>
      </c>
      <c r="F36" s="3">
        <v>28.16773</v>
      </c>
      <c r="G36" s="3"/>
    </row>
    <row r="37" spans="1:6" ht="12">
      <c r="A37" s="4" t="s">
        <v>45</v>
      </c>
      <c r="B37" s="2">
        <v>-0.2309163</v>
      </c>
      <c r="C37" s="2">
        <v>-0.1597087</v>
      </c>
      <c r="D37" s="2">
        <v>-0.1327515</v>
      </c>
      <c r="E37" s="2">
        <v>-0.1068115</v>
      </c>
      <c r="F37" s="2">
        <v>-0.09511312</v>
      </c>
    </row>
    <row r="38" spans="1:7" ht="12">
      <c r="A38" s="4" t="s">
        <v>53</v>
      </c>
      <c r="B38" s="2">
        <v>-0.0002007693</v>
      </c>
      <c r="C38" s="2">
        <v>0</v>
      </c>
      <c r="D38" s="2">
        <v>-0.000110244</v>
      </c>
      <c r="E38" s="2">
        <v>0.0002320337</v>
      </c>
      <c r="F38" s="2">
        <v>-1.366851E-05</v>
      </c>
      <c r="G38" s="2">
        <v>5.551182E-05</v>
      </c>
    </row>
    <row r="39" spans="1:7" ht="12.75" thickBot="1">
      <c r="A39" s="4" t="s">
        <v>54</v>
      </c>
      <c r="B39" s="2">
        <v>0</v>
      </c>
      <c r="C39" s="2">
        <v>-0.0001693049</v>
      </c>
      <c r="D39" s="2">
        <v>2.895346E-05</v>
      </c>
      <c r="E39" s="2">
        <v>8.413257E-05</v>
      </c>
      <c r="F39" s="2">
        <v>9.257143E-05</v>
      </c>
      <c r="G39" s="2">
        <v>0.0006980824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3.117276</v>
      </c>
      <c r="F40" s="17" t="s">
        <v>48</v>
      </c>
      <c r="G40" s="8">
        <v>55.13683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12.508</v>
      </c>
      <c r="C43" s="1">
        <v>12.508</v>
      </c>
      <c r="D43" s="1">
        <v>12.508</v>
      </c>
      <c r="E43" s="1">
        <v>12.508</v>
      </c>
      <c r="F43" s="1">
        <v>12.508</v>
      </c>
      <c r="G43" s="1">
        <v>12.508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0.003762</v>
      </c>
      <c r="D4">
        <v>0.00376</v>
      </c>
      <c r="E4">
        <v>0.003761</v>
      </c>
      <c r="F4">
        <v>0.002083</v>
      </c>
      <c r="G4">
        <v>0.011724</v>
      </c>
    </row>
    <row r="5" spans="1:7" ht="12.75">
      <c r="A5" t="s">
        <v>13</v>
      </c>
      <c r="B5">
        <v>0.010086</v>
      </c>
      <c r="C5">
        <v>0.298948</v>
      </c>
      <c r="D5">
        <v>2.643912</v>
      </c>
      <c r="E5">
        <v>-0.530883</v>
      </c>
      <c r="F5">
        <v>-4.242936</v>
      </c>
      <c r="G5">
        <v>9.020773</v>
      </c>
    </row>
    <row r="6" spans="1:7" ht="12.75">
      <c r="A6" t="s">
        <v>14</v>
      </c>
      <c r="B6" s="53">
        <v>118.0997</v>
      </c>
      <c r="C6" s="53">
        <v>-3.815837</v>
      </c>
      <c r="D6" s="53">
        <v>64.93946</v>
      </c>
      <c r="E6" s="53">
        <v>-136.543</v>
      </c>
      <c r="F6" s="53">
        <v>7.578202</v>
      </c>
      <c r="G6" s="53">
        <v>-0.007023267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2.6777</v>
      </c>
      <c r="C8" s="53">
        <v>3.714177</v>
      </c>
      <c r="D8" s="53">
        <v>6.164588</v>
      </c>
      <c r="E8" s="53">
        <v>4.450181</v>
      </c>
      <c r="F8" s="53">
        <v>-4.169015</v>
      </c>
      <c r="G8" s="53">
        <v>3.280064</v>
      </c>
    </row>
    <row r="9" spans="1:7" ht="12.75">
      <c r="A9" t="s">
        <v>17</v>
      </c>
      <c r="B9" s="53">
        <v>1.249935</v>
      </c>
      <c r="C9" s="53">
        <v>1.717393</v>
      </c>
      <c r="D9" s="53">
        <v>1.142482</v>
      </c>
      <c r="E9" s="53">
        <v>0.06236771</v>
      </c>
      <c r="F9" s="53">
        <v>-1.315857</v>
      </c>
      <c r="G9" s="53">
        <v>0.7092822</v>
      </c>
    </row>
    <row r="10" spans="1:7" ht="12.75">
      <c r="A10" t="s">
        <v>18</v>
      </c>
      <c r="B10" s="53">
        <v>-0.4137522</v>
      </c>
      <c r="C10" s="53">
        <v>-1.798118</v>
      </c>
      <c r="D10" s="53">
        <v>-2.078286</v>
      </c>
      <c r="E10" s="53">
        <v>-1.272944</v>
      </c>
      <c r="F10" s="53">
        <v>0.7810698</v>
      </c>
      <c r="G10" s="53">
        <v>-1.194557</v>
      </c>
    </row>
    <row r="11" spans="1:7" ht="12.75">
      <c r="A11" t="s">
        <v>19</v>
      </c>
      <c r="B11" s="53">
        <v>1.727028</v>
      </c>
      <c r="C11" s="53">
        <v>-0.0119059</v>
      </c>
      <c r="D11" s="53">
        <v>0.1932483</v>
      </c>
      <c r="E11" s="53">
        <v>0.04136244</v>
      </c>
      <c r="F11" s="53">
        <v>12.0643</v>
      </c>
      <c r="G11" s="53">
        <v>1.911702</v>
      </c>
    </row>
    <row r="12" spans="1:7" ht="12.75">
      <c r="A12" t="s">
        <v>20</v>
      </c>
      <c r="B12" s="53">
        <v>0.1895055</v>
      </c>
      <c r="C12" s="53">
        <v>-0.07528499</v>
      </c>
      <c r="D12" s="53">
        <v>-0.302785</v>
      </c>
      <c r="E12" s="53">
        <v>-0.01231777</v>
      </c>
      <c r="F12" s="53">
        <v>0.1941194</v>
      </c>
      <c r="G12" s="53">
        <v>-0.04054133</v>
      </c>
    </row>
    <row r="13" spans="1:7" ht="12.75">
      <c r="A13" t="s">
        <v>21</v>
      </c>
      <c r="B13" s="53">
        <v>0.1150795</v>
      </c>
      <c r="C13" s="53">
        <v>0.2348609</v>
      </c>
      <c r="D13" s="53">
        <v>0.04638371</v>
      </c>
      <c r="E13" s="53">
        <v>-0.02934288</v>
      </c>
      <c r="F13" s="53">
        <v>-0.1388273</v>
      </c>
      <c r="G13" s="53">
        <v>0.05882218</v>
      </c>
    </row>
    <row r="14" spans="1:7" ht="12.75">
      <c r="A14" t="s">
        <v>22</v>
      </c>
      <c r="B14" s="53">
        <v>-0.03175234</v>
      </c>
      <c r="C14" s="53">
        <v>-0.09082173</v>
      </c>
      <c r="D14" s="53">
        <v>-0.03838428</v>
      </c>
      <c r="E14" s="53">
        <v>-0.003423586</v>
      </c>
      <c r="F14" s="53">
        <v>-0.006637979</v>
      </c>
      <c r="G14" s="53">
        <v>-0.03739317</v>
      </c>
    </row>
    <row r="15" spans="1:7" ht="12.75">
      <c r="A15" t="s">
        <v>23</v>
      </c>
      <c r="B15" s="53">
        <v>-0.4460296</v>
      </c>
      <c r="C15" s="53">
        <v>-0.2010113</v>
      </c>
      <c r="D15" s="53">
        <v>-0.1546135</v>
      </c>
      <c r="E15" s="53">
        <v>-0.1818102</v>
      </c>
      <c r="F15" s="53">
        <v>-0.4880477</v>
      </c>
      <c r="G15" s="53">
        <v>-0.2590046</v>
      </c>
    </row>
    <row r="16" spans="1:7" ht="12.75">
      <c r="A16" t="s">
        <v>24</v>
      </c>
      <c r="B16" s="53">
        <v>0.05265477</v>
      </c>
      <c r="C16" s="53">
        <v>-0.01704279</v>
      </c>
      <c r="D16" s="53">
        <v>-0.04762809</v>
      </c>
      <c r="E16" s="53">
        <v>0.007367827</v>
      </c>
      <c r="F16" s="53">
        <v>0.04357915</v>
      </c>
      <c r="G16" s="53">
        <v>-0.0003411915</v>
      </c>
    </row>
    <row r="17" spans="1:7" ht="12.75">
      <c r="A17" t="s">
        <v>25</v>
      </c>
      <c r="B17" s="53">
        <v>-0.04253319</v>
      </c>
      <c r="C17" s="53">
        <v>-0.02353996</v>
      </c>
      <c r="D17" s="53">
        <v>-0.03106004</v>
      </c>
      <c r="E17" s="53">
        <v>-0.03018481</v>
      </c>
      <c r="F17" s="53">
        <v>0.001093737</v>
      </c>
      <c r="G17" s="53">
        <v>-0.02642173</v>
      </c>
    </row>
    <row r="18" spans="1:7" ht="12.75">
      <c r="A18" t="s">
        <v>26</v>
      </c>
      <c r="B18" s="53">
        <v>-0.01670507</v>
      </c>
      <c r="C18" s="53">
        <v>0.02589499</v>
      </c>
      <c r="D18" s="53">
        <v>0.005171569</v>
      </c>
      <c r="E18" s="53">
        <v>0.02807655</v>
      </c>
      <c r="F18" s="53">
        <v>-0.02690456</v>
      </c>
      <c r="G18" s="53">
        <v>0.0082321</v>
      </c>
    </row>
    <row r="19" spans="1:7" ht="12.75">
      <c r="A19" t="s">
        <v>27</v>
      </c>
      <c r="B19" s="53">
        <v>-0.2028703</v>
      </c>
      <c r="C19" s="53">
        <v>-0.1796511</v>
      </c>
      <c r="D19" s="53">
        <v>-0.1872051</v>
      </c>
      <c r="E19" s="53">
        <v>-0.1831784</v>
      </c>
      <c r="F19" s="53">
        <v>-0.1396797</v>
      </c>
      <c r="G19" s="53">
        <v>-0.1803584</v>
      </c>
    </row>
    <row r="20" spans="1:7" ht="12.75">
      <c r="A20" t="s">
        <v>28</v>
      </c>
      <c r="B20" s="53">
        <v>0.006423611</v>
      </c>
      <c r="C20" s="53">
        <v>4.949761E-05</v>
      </c>
      <c r="D20" s="53">
        <v>0.01270621</v>
      </c>
      <c r="E20" s="53">
        <v>0.008296582</v>
      </c>
      <c r="F20" s="53">
        <v>-0.01354493</v>
      </c>
      <c r="G20" s="53">
        <v>0.004191735</v>
      </c>
    </row>
    <row r="21" spans="1:7" ht="12.75">
      <c r="A21" t="s">
        <v>29</v>
      </c>
      <c r="B21" s="53">
        <v>-5.606222</v>
      </c>
      <c r="C21" s="53">
        <v>99.58887</v>
      </c>
      <c r="D21" s="53">
        <v>-16.68853</v>
      </c>
      <c r="E21" s="53">
        <v>-49.34483</v>
      </c>
      <c r="F21" s="53">
        <v>-54.52201</v>
      </c>
      <c r="G21" s="53">
        <v>-0.001834875</v>
      </c>
    </row>
    <row r="22" spans="1:7" ht="12.75">
      <c r="A22" t="s">
        <v>30</v>
      </c>
      <c r="B22" s="53">
        <v>0.2017166</v>
      </c>
      <c r="C22" s="53">
        <v>5.978961</v>
      </c>
      <c r="D22" s="53">
        <v>52.87873</v>
      </c>
      <c r="E22" s="53">
        <v>-10.61767</v>
      </c>
      <c r="F22" s="53">
        <v>-84.86075</v>
      </c>
      <c r="G22" s="53">
        <v>0</v>
      </c>
    </row>
    <row r="23" spans="1:7" ht="12.75">
      <c r="A23" t="s">
        <v>31</v>
      </c>
      <c r="B23" s="53">
        <v>2.875224</v>
      </c>
      <c r="C23" s="53">
        <v>4.342762</v>
      </c>
      <c r="D23" s="53">
        <v>4.832806</v>
      </c>
      <c r="E23" s="53">
        <v>4.274919</v>
      </c>
      <c r="F23" s="53">
        <v>9.292936</v>
      </c>
      <c r="G23" s="53">
        <v>4.890871</v>
      </c>
    </row>
    <row r="24" spans="1:7" ht="12.75">
      <c r="A24" t="s">
        <v>32</v>
      </c>
      <c r="B24" s="53">
        <v>5.994548</v>
      </c>
      <c r="C24" s="53">
        <v>5.052895</v>
      </c>
      <c r="D24" s="53">
        <v>6.263745</v>
      </c>
      <c r="E24" s="53">
        <v>5.10331</v>
      </c>
      <c r="F24" s="53">
        <v>-0.5392648</v>
      </c>
      <c r="G24" s="53">
        <v>4.747651</v>
      </c>
    </row>
    <row r="25" spans="1:7" ht="12.75">
      <c r="A25" t="s">
        <v>33</v>
      </c>
      <c r="B25" s="53">
        <v>0.8786584</v>
      </c>
      <c r="C25" s="53">
        <v>2.07734</v>
      </c>
      <c r="D25" s="53">
        <v>2.269586</v>
      </c>
      <c r="E25" s="53">
        <v>2.005829</v>
      </c>
      <c r="F25" s="53">
        <v>-1.811823</v>
      </c>
      <c r="G25" s="53">
        <v>1.414367</v>
      </c>
    </row>
    <row r="26" spans="1:7" ht="12.75">
      <c r="A26" t="s">
        <v>34</v>
      </c>
      <c r="B26" s="53">
        <v>0.8080096</v>
      </c>
      <c r="C26" s="53">
        <v>0.4382872</v>
      </c>
      <c r="D26" s="53">
        <v>1.476409</v>
      </c>
      <c r="E26" s="53">
        <v>0.0690464</v>
      </c>
      <c r="F26" s="53">
        <v>0.4829366</v>
      </c>
      <c r="G26" s="53">
        <v>0.6585353</v>
      </c>
    </row>
    <row r="27" spans="1:7" ht="12.75">
      <c r="A27" t="s">
        <v>35</v>
      </c>
      <c r="B27" s="53">
        <v>0.04420906</v>
      </c>
      <c r="C27" s="53">
        <v>0.005061963</v>
      </c>
      <c r="D27" s="53">
        <v>-0.1131221</v>
      </c>
      <c r="E27" s="53">
        <v>-0.1485739</v>
      </c>
      <c r="F27" s="53">
        <v>0.7229543</v>
      </c>
      <c r="G27" s="53">
        <v>0.04101742</v>
      </c>
    </row>
    <row r="28" spans="1:7" ht="12.75">
      <c r="A28" t="s">
        <v>36</v>
      </c>
      <c r="B28" s="53">
        <v>0.4303824</v>
      </c>
      <c r="C28" s="53">
        <v>0.3931488</v>
      </c>
      <c r="D28" s="53">
        <v>0.1982463</v>
      </c>
      <c r="E28" s="53">
        <v>-0.101233</v>
      </c>
      <c r="F28" s="53">
        <v>-0.04922331</v>
      </c>
      <c r="G28" s="53">
        <v>0.1737836</v>
      </c>
    </row>
    <row r="29" spans="1:7" ht="12.75">
      <c r="A29" t="s">
        <v>37</v>
      </c>
      <c r="B29" s="53">
        <v>0.1008587</v>
      </c>
      <c r="C29" s="53">
        <v>0.06963352</v>
      </c>
      <c r="D29" s="53">
        <v>-0.01189124</v>
      </c>
      <c r="E29" s="53">
        <v>0.04947141</v>
      </c>
      <c r="F29" s="53">
        <v>-0.05345449</v>
      </c>
      <c r="G29" s="53">
        <v>0.03330867</v>
      </c>
    </row>
    <row r="30" spans="1:7" ht="12.75">
      <c r="A30" t="s">
        <v>38</v>
      </c>
      <c r="B30" s="53">
        <v>0.188552</v>
      </c>
      <c r="C30" s="53">
        <v>0.1033211</v>
      </c>
      <c r="D30" s="53">
        <v>0.1527909</v>
      </c>
      <c r="E30" s="53">
        <v>-0.04419621</v>
      </c>
      <c r="F30" s="53">
        <v>0.2044955</v>
      </c>
      <c r="G30" s="53">
        <v>0.105617</v>
      </c>
    </row>
    <row r="31" spans="1:7" ht="12.75">
      <c r="A31" t="s">
        <v>39</v>
      </c>
      <c r="B31" s="53">
        <v>0.01227956</v>
      </c>
      <c r="C31" s="53">
        <v>-0.03333961</v>
      </c>
      <c r="D31" s="53">
        <v>-0.05157565</v>
      </c>
      <c r="E31" s="53">
        <v>0.004132213</v>
      </c>
      <c r="F31" s="53">
        <v>0.01621916</v>
      </c>
      <c r="G31" s="53">
        <v>-0.01548972</v>
      </c>
    </row>
    <row r="32" spans="1:7" ht="12.75">
      <c r="A32" t="s">
        <v>40</v>
      </c>
      <c r="B32" s="53">
        <v>0.03795075</v>
      </c>
      <c r="C32" s="53">
        <v>0.004171208</v>
      </c>
      <c r="D32" s="53">
        <v>-0.007894406</v>
      </c>
      <c r="E32" s="53">
        <v>-0.04898376</v>
      </c>
      <c r="F32" s="53">
        <v>-0.0148572</v>
      </c>
      <c r="G32" s="53">
        <v>-0.009148924</v>
      </c>
    </row>
    <row r="33" spans="1:7" ht="12.75">
      <c r="A33" t="s">
        <v>41</v>
      </c>
      <c r="B33" s="53">
        <v>0.07767795</v>
      </c>
      <c r="C33" s="53">
        <v>0.03632986</v>
      </c>
      <c r="D33" s="53">
        <v>0.04472183</v>
      </c>
      <c r="E33" s="53">
        <v>0.05656074</v>
      </c>
      <c r="F33" s="53">
        <v>0.07745661</v>
      </c>
      <c r="G33" s="53">
        <v>0.05469153</v>
      </c>
    </row>
    <row r="34" spans="1:7" ht="12.75">
      <c r="A34" t="s">
        <v>42</v>
      </c>
      <c r="B34" s="53">
        <v>0.01395295</v>
      </c>
      <c r="C34" s="53">
        <v>0.01114383</v>
      </c>
      <c r="D34" s="53">
        <v>0.0009580042</v>
      </c>
      <c r="E34" s="53">
        <v>-0.01109841</v>
      </c>
      <c r="F34" s="53">
        <v>-0.01425296</v>
      </c>
      <c r="G34" s="53">
        <v>0.0004073455</v>
      </c>
    </row>
    <row r="35" spans="1:7" ht="12.75">
      <c r="A35" t="s">
        <v>43</v>
      </c>
      <c r="B35" s="53">
        <v>0.004110391</v>
      </c>
      <c r="C35" s="53">
        <v>0.004526357</v>
      </c>
      <c r="D35" s="53">
        <v>0.001093227</v>
      </c>
      <c r="E35" s="53">
        <v>0.005059635</v>
      </c>
      <c r="F35" s="53">
        <v>0.003774865</v>
      </c>
      <c r="G35" s="53">
        <v>0.003667439</v>
      </c>
    </row>
    <row r="36" spans="1:6" ht="12.75">
      <c r="A36" t="s">
        <v>44</v>
      </c>
      <c r="B36" s="53">
        <v>28.08838</v>
      </c>
      <c r="C36" s="53">
        <v>28.10364</v>
      </c>
      <c r="D36" s="53">
        <v>28.12805</v>
      </c>
      <c r="E36" s="53">
        <v>28.14331</v>
      </c>
      <c r="F36" s="53">
        <v>28.16773</v>
      </c>
    </row>
    <row r="37" spans="1:6" ht="12.75">
      <c r="A37" t="s">
        <v>45</v>
      </c>
      <c r="B37" s="53">
        <v>-0.2309163</v>
      </c>
      <c r="C37" s="53">
        <v>-0.1597087</v>
      </c>
      <c r="D37" s="53">
        <v>-0.1327515</v>
      </c>
      <c r="E37" s="53">
        <v>-0.1068115</v>
      </c>
      <c r="F37" s="53">
        <v>-0.09511312</v>
      </c>
    </row>
    <row r="38" spans="1:7" ht="12.75">
      <c r="A38" t="s">
        <v>55</v>
      </c>
      <c r="B38" s="53">
        <v>-0.0002007693</v>
      </c>
      <c r="C38" s="53">
        <v>0</v>
      </c>
      <c r="D38" s="53">
        <v>-0.000110244</v>
      </c>
      <c r="E38" s="53">
        <v>0.0002320337</v>
      </c>
      <c r="F38" s="53">
        <v>-1.366851E-05</v>
      </c>
      <c r="G38" s="53">
        <v>5.551182E-05</v>
      </c>
    </row>
    <row r="39" spans="1:7" ht="12.75">
      <c r="A39" t="s">
        <v>56</v>
      </c>
      <c r="B39" s="53">
        <v>0</v>
      </c>
      <c r="C39" s="53">
        <v>-0.0001693049</v>
      </c>
      <c r="D39" s="53">
        <v>2.895346E-05</v>
      </c>
      <c r="E39" s="53">
        <v>8.413257E-05</v>
      </c>
      <c r="F39" s="53">
        <v>9.257143E-05</v>
      </c>
      <c r="G39" s="53">
        <v>0.0006980824</v>
      </c>
    </row>
    <row r="40" spans="2:7" ht="12.75">
      <c r="B40" t="s">
        <v>46</v>
      </c>
      <c r="C40">
        <v>-0.003761</v>
      </c>
      <c r="D40" t="s">
        <v>47</v>
      </c>
      <c r="E40">
        <v>3.117276</v>
      </c>
      <c r="F40" t="s">
        <v>48</v>
      </c>
      <c r="G40">
        <v>55.13683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12.508</v>
      </c>
      <c r="C44">
        <v>12.508</v>
      </c>
      <c r="D44">
        <v>12.508</v>
      </c>
      <c r="E44">
        <v>12.508</v>
      </c>
      <c r="F44">
        <v>12.508</v>
      </c>
      <c r="J44">
        <v>12.508</v>
      </c>
    </row>
    <row r="50" spans="1:7" ht="12.75">
      <c r="A50" t="s">
        <v>58</v>
      </c>
      <c r="B50">
        <f>-0.017/(B7*B7+B22*B22)*(B21*B22+B6*B7)</f>
        <v>-0.00020076929767074087</v>
      </c>
      <c r="C50">
        <f>-0.017/(C7*C7+C22*C22)*(C21*C22+C6*C7)</f>
        <v>6.385696162383065E-06</v>
      </c>
      <c r="D50">
        <f>-0.017/(D7*D7+D22*D22)*(D21*D22+D6*D7)</f>
        <v>-0.00011024397979560491</v>
      </c>
      <c r="E50">
        <f>-0.017/(E7*E7+E22*E22)*(E21*E22+E6*E7)</f>
        <v>0.00023203377080632803</v>
      </c>
      <c r="F50">
        <f>-0.017/(F7*F7+F22*F22)*(F21*F22+F6*F7)</f>
        <v>-1.3668511455293604E-05</v>
      </c>
      <c r="G50">
        <f>(B50*B$4+C50*C$4+D50*D$4+E50*E$4+F50*F$4)/SUM(B$4:F$4)</f>
        <v>-1.0436481672038053E-07</v>
      </c>
    </row>
    <row r="51" spans="1:7" ht="12.75">
      <c r="A51" t="s">
        <v>59</v>
      </c>
      <c r="B51">
        <f>-0.017/(B7*B7+B22*B22)*(B21*B7-B6*B22)</f>
        <v>9.534627250011052E-06</v>
      </c>
      <c r="C51">
        <f>-0.017/(C7*C7+C22*C22)*(C21*C7-C6*C22)</f>
        <v>-0.00016930489698283128</v>
      </c>
      <c r="D51">
        <f>-0.017/(D7*D7+D22*D22)*(D21*D7-D6*D22)</f>
        <v>2.8953457164173724E-05</v>
      </c>
      <c r="E51">
        <f>-0.017/(E7*E7+E22*E22)*(E21*E7-E6*E22)</f>
        <v>8.413257680072775E-05</v>
      </c>
      <c r="F51">
        <f>-0.017/(F7*F7+F22*F22)*(F21*F7-F6*F22)</f>
        <v>9.257142498665201E-05</v>
      </c>
      <c r="G51">
        <f>(B51*B$4+C51*C$4+D51*D$4+E51*E$4+F51*F$4)/SUM(B$4:F$4)</f>
        <v>1.7995463001408685E-07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9999.933527748533</v>
      </c>
      <c r="C62">
        <f>C7+(2/0.017)*(C8*C50-C23*C51)</f>
        <v>10000.089290409276</v>
      </c>
      <c r="D62">
        <f>D7+(2/0.017)*(D8*D50-D23*D51)</f>
        <v>9999.903584099244</v>
      </c>
      <c r="E62">
        <f>E7+(2/0.017)*(E8*E50-E23*E51)</f>
        <v>10000.079168509072</v>
      </c>
      <c r="F62">
        <f>F7+(2/0.017)*(F8*F50-F23*F51)</f>
        <v>9999.905496929583</v>
      </c>
    </row>
    <row r="63" spans="1:6" ht="12.75">
      <c r="A63" t="s">
        <v>67</v>
      </c>
      <c r="B63">
        <f>B8+(3/0.017)*(B9*B50-B24*B51)</f>
        <v>2.623328643624169</v>
      </c>
      <c r="C63">
        <f>C8+(3/0.017)*(C9*C50-C24*C51)</f>
        <v>3.867079344234612</v>
      </c>
      <c r="D63">
        <f>D8+(3/0.017)*(D9*D50-D24*D51)</f>
        <v>6.110357029105356</v>
      </c>
      <c r="E63">
        <f>E8+(3/0.017)*(E9*E50-E24*E51)</f>
        <v>4.376966316661458</v>
      </c>
      <c r="F63">
        <f>F8+(3/0.017)*(F9*F50-F24*F51)</f>
        <v>-4.157031532213088</v>
      </c>
    </row>
    <row r="64" spans="1:6" ht="12.75">
      <c r="A64" t="s">
        <v>68</v>
      </c>
      <c r="B64">
        <f>B9+(4/0.017)*(B10*B50-B25*B51)</f>
        <v>1.2675093666540314</v>
      </c>
      <c r="C64">
        <f>C9+(4/0.017)*(C10*C50-C25*C51)</f>
        <v>1.7974451410555772</v>
      </c>
      <c r="D64">
        <f>D9+(4/0.017)*(D10*D50-D25*D51)</f>
        <v>1.1809305079440189</v>
      </c>
      <c r="E64">
        <f>E9+(4/0.017)*(E10*E50-E25*E51)</f>
        <v>-0.04683736264398055</v>
      </c>
      <c r="F64">
        <f>F9+(4/0.017)*(F10*F50-F25*F51)</f>
        <v>-1.2789047704882572</v>
      </c>
    </row>
    <row r="65" spans="1:6" ht="12.75">
      <c r="A65" t="s">
        <v>69</v>
      </c>
      <c r="B65">
        <f>B10+(5/0.017)*(B11*B50-B26*B51)</f>
        <v>-0.5179987496965103</v>
      </c>
      <c r="C65">
        <f>C10+(5/0.017)*(C11*C50-C26*C51)</f>
        <v>-1.7763156053573665</v>
      </c>
      <c r="D65">
        <f>D10+(5/0.017)*(D11*D50-D26*D51)</f>
        <v>-2.0971247077703046</v>
      </c>
      <c r="E65">
        <f>E10+(5/0.017)*(E11*E50-E26*E51)</f>
        <v>-1.2718297554787834</v>
      </c>
      <c r="F65">
        <f>F10+(5/0.017)*(F11*F50-F26*F51)</f>
        <v>0.7194206376499096</v>
      </c>
    </row>
    <row r="66" spans="1:6" ht="12.75">
      <c r="A66" t="s">
        <v>70</v>
      </c>
      <c r="B66">
        <f>B11+(6/0.017)*(B12*B50-B27*B51)</f>
        <v>1.7134509165713239</v>
      </c>
      <c r="C66">
        <f>C11+(6/0.017)*(C12*C50-C27*C51)</f>
        <v>-0.011773099510876052</v>
      </c>
      <c r="D66">
        <f>D11+(6/0.017)*(D12*D50-D27*D51)</f>
        <v>0.2061855350467354</v>
      </c>
      <c r="E66">
        <f>E11+(6/0.017)*(E12*E50-E27*E51)</f>
        <v>0.04476541638752068</v>
      </c>
      <c r="F66">
        <f>F11+(6/0.017)*(F12*F50-F27*F51)</f>
        <v>12.039742976590414</v>
      </c>
    </row>
    <row r="67" spans="1:6" ht="12.75">
      <c r="A67" t="s">
        <v>71</v>
      </c>
      <c r="B67">
        <f>B12+(7/0.017)*(B13*B50-B28*B51)</f>
        <v>0.17830221982047903</v>
      </c>
      <c r="C67">
        <f>C12+(7/0.017)*(C13*C50-C28*C51)</f>
        <v>-0.047259556352045116</v>
      </c>
      <c r="D67">
        <f>D12+(7/0.017)*(D13*D50-D28*D51)</f>
        <v>-0.30725406375303754</v>
      </c>
      <c r="E67">
        <f>E12+(7/0.017)*(E13*E50-E28*E51)</f>
        <v>-0.011614288918714506</v>
      </c>
      <c r="F67">
        <f>F12+(7/0.017)*(F13*F50-F28*F51)</f>
        <v>0.19677702596631297</v>
      </c>
    </row>
    <row r="68" spans="1:6" ht="12.75">
      <c r="A68" t="s">
        <v>72</v>
      </c>
      <c r="B68">
        <f>B13+(8/0.017)*(B14*B50-B29*B51)</f>
        <v>0.11762690936083853</v>
      </c>
      <c r="C68">
        <f>C13+(8/0.017)*(C14*C50-C29*C51)</f>
        <v>0.24013588162702587</v>
      </c>
      <c r="D68">
        <f>D13+(8/0.017)*(D14*D50-D29*D51)</f>
        <v>0.04853708802200365</v>
      </c>
      <c r="E68">
        <f>E13+(8/0.017)*(E14*E50-E29*E51)</f>
        <v>-0.03167537165671767</v>
      </c>
      <c r="F68">
        <f>F13+(8/0.017)*(F14*F50-F29*F51)</f>
        <v>-0.13645596371612412</v>
      </c>
    </row>
    <row r="69" spans="1:6" ht="12.75">
      <c r="A69" t="s">
        <v>73</v>
      </c>
      <c r="B69">
        <f>B14+(9/0.017)*(B15*B50-B30*B51)</f>
        <v>0.01470421814447391</v>
      </c>
      <c r="C69">
        <f>C14+(9/0.017)*(C15*C50-C30*C51)</f>
        <v>-0.08224040412106914</v>
      </c>
      <c r="D69">
        <f>D14+(9/0.017)*(D15*D50-D30*D51)</f>
        <v>-0.0317023714631106</v>
      </c>
      <c r="E69">
        <f>E14+(9/0.017)*(E15*E50-E30*E51)</f>
        <v>-0.023788873482608185</v>
      </c>
      <c r="F69">
        <f>F14+(9/0.017)*(F15*F50-F30*F51)</f>
        <v>-0.013128331255388457</v>
      </c>
    </row>
    <row r="70" spans="1:6" ht="12.75">
      <c r="A70" t="s">
        <v>74</v>
      </c>
      <c r="B70">
        <f>B15+(10/0.017)*(B16*B50-B31*B51)</f>
        <v>-0.4523169777760639</v>
      </c>
      <c r="C70">
        <f>C15+(10/0.017)*(C16*C50-C31*C51)</f>
        <v>-0.20439564665599827</v>
      </c>
      <c r="D70">
        <f>D15+(10/0.017)*(D16*D50-D31*D51)</f>
        <v>-0.15064643907961606</v>
      </c>
      <c r="E70">
        <f>E15+(10/0.017)*(E16*E50-E31*E51)</f>
        <v>-0.18100906414477694</v>
      </c>
      <c r="F70">
        <f>F15+(10/0.017)*(F16*F50-F31*F51)</f>
        <v>-0.4892812840378079</v>
      </c>
    </row>
    <row r="71" spans="1:6" ht="12.75">
      <c r="A71" t="s">
        <v>75</v>
      </c>
      <c r="B71">
        <f>B16+(11/0.017)*(B17*B50-B32*B51)</f>
        <v>0.057946101571633296</v>
      </c>
      <c r="C71">
        <f>C16+(11/0.017)*(C17*C50-C32*C51)</f>
        <v>-0.016683098470971033</v>
      </c>
      <c r="D71">
        <f>D16+(11/0.017)*(D17*D50-D32*D51)</f>
        <v>-0.04526454409118523</v>
      </c>
      <c r="E71">
        <f>E16+(11/0.017)*(E17*E50-E32*E51)</f>
        <v>0.005502508253704378</v>
      </c>
      <c r="F71">
        <f>F16+(11/0.017)*(F17*F50-F32*F51)</f>
        <v>0.04445941038850466</v>
      </c>
    </row>
    <row r="72" spans="1:6" ht="12.75">
      <c r="A72" t="s">
        <v>76</v>
      </c>
      <c r="B72">
        <f>B17+(12/0.017)*(B18*B50-B33*B51)</f>
        <v>-0.04068855361930901</v>
      </c>
      <c r="C72">
        <f>C17+(12/0.017)*(C18*C50-C33*C51)</f>
        <v>-0.019081479475551555</v>
      </c>
      <c r="D72">
        <f>D17+(12/0.017)*(D18*D50-D33*D51)</f>
        <v>-0.03237650066180426</v>
      </c>
      <c r="E72">
        <f>E17+(12/0.017)*(E18*E50-E33*E51)</f>
        <v>-0.028945205082981353</v>
      </c>
      <c r="F72">
        <f>F17+(12/0.017)*(F18*F50-F33*F51)</f>
        <v>-0.003708044277018159</v>
      </c>
    </row>
    <row r="73" spans="1:6" ht="12.75">
      <c r="A73" t="s">
        <v>77</v>
      </c>
      <c r="B73">
        <f>B18+(13/0.017)*(B19*B50-B34*B51)</f>
        <v>0.014339764655031645</v>
      </c>
      <c r="C73">
        <f>C18+(13/0.017)*(C19*C50-C34*C51)</f>
        <v>0.02646049585023422</v>
      </c>
      <c r="D73">
        <f>D18+(13/0.017)*(D19*D50-D34*D51)</f>
        <v>0.020932537851180186</v>
      </c>
      <c r="E73">
        <f>E18+(13/0.017)*(E19*E50-E34*E51)</f>
        <v>-0.0037121489210309305</v>
      </c>
      <c r="F73">
        <f>F18+(13/0.017)*(F19*F50-F34*F51)</f>
        <v>-0.0244356073434708</v>
      </c>
    </row>
    <row r="74" spans="1:6" ht="12.75">
      <c r="A74" t="s">
        <v>78</v>
      </c>
      <c r="B74">
        <f>B19+(14/0.017)*(B20*B50-B35*B51)</f>
        <v>-0.20396465110648446</v>
      </c>
      <c r="C74">
        <f>C19+(14/0.017)*(C20*C50-C35*C51)</f>
        <v>-0.17901974077928998</v>
      </c>
      <c r="D74">
        <f>D19+(14/0.017)*(D20*D50-D35*D51)</f>
        <v>-0.18838475306087502</v>
      </c>
      <c r="E74">
        <f>E19+(14/0.017)*(E20*E50-E35*E51)</f>
        <v>-0.18194359417267067</v>
      </c>
      <c r="F74">
        <f>F19+(14/0.017)*(F20*F50-F35*F51)</f>
        <v>-0.13981501049520148</v>
      </c>
    </row>
    <row r="75" spans="1:6" ht="12.75">
      <c r="A75" t="s">
        <v>79</v>
      </c>
      <c r="B75" s="53">
        <f>B20</f>
        <v>0.006423611</v>
      </c>
      <c r="C75" s="53">
        <f>C20</f>
        <v>4.949761E-05</v>
      </c>
      <c r="D75" s="53">
        <f>D20</f>
        <v>0.01270621</v>
      </c>
      <c r="E75" s="53">
        <f>E20</f>
        <v>0.008296582</v>
      </c>
      <c r="F75" s="53">
        <f>F20</f>
        <v>-0.01354493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0.13680767861897603</v>
      </c>
      <c r="C82">
        <f>C22+(2/0.017)*(C8*C51+C23*C50)</f>
        <v>5.908243729914887</v>
      </c>
      <c r="D82">
        <f>D22+(2/0.017)*(D8*D51+D23*D50)</f>
        <v>52.83704745500855</v>
      </c>
      <c r="E82">
        <f>E22+(2/0.017)*(E8*E51+E23*E50)</f>
        <v>-10.456925203503381</v>
      </c>
      <c r="F82">
        <f>F22+(2/0.017)*(F8*F51+F23*F50)</f>
        <v>-84.92109732488353</v>
      </c>
    </row>
    <row r="83" spans="1:6" ht="12.75">
      <c r="A83" t="s">
        <v>82</v>
      </c>
      <c r="B83">
        <f>B23+(3/0.017)*(B9*B51+B24*B50)</f>
        <v>2.6649410245585052</v>
      </c>
      <c r="C83">
        <f>C23+(3/0.017)*(C9*C51+C24*C50)</f>
        <v>4.297144918929362</v>
      </c>
      <c r="D83">
        <f>D23+(3/0.017)*(D9*D51+D24*D50)</f>
        <v>4.716783404662885</v>
      </c>
      <c r="E83">
        <f>E23+(3/0.017)*(E9*E51+E24*E50)</f>
        <v>4.484810897478547</v>
      </c>
      <c r="F83">
        <f>F23+(3/0.017)*(F9*F51+F24*F50)</f>
        <v>9.272740739328395</v>
      </c>
    </row>
    <row r="84" spans="1:6" ht="12.75">
      <c r="A84" t="s">
        <v>83</v>
      </c>
      <c r="B84">
        <f>B24+(4/0.017)*(B10*B51+B25*B50)</f>
        <v>5.952112093444383</v>
      </c>
      <c r="C84">
        <f>C24+(4/0.017)*(C10*C51+C25*C50)</f>
        <v>5.127646869369163</v>
      </c>
      <c r="D84">
        <f>D24+(4/0.017)*(D10*D51+D25*D50)</f>
        <v>6.190713998163696</v>
      </c>
      <c r="E84">
        <f>E24+(4/0.017)*(E10*E51+E25*E50)</f>
        <v>5.187621531204625</v>
      </c>
      <c r="F84">
        <f>F24+(4/0.017)*(F10*F51+F25*F50)</f>
        <v>-0.5164248781575286</v>
      </c>
    </row>
    <row r="85" spans="1:6" ht="12.75">
      <c r="A85" t="s">
        <v>84</v>
      </c>
      <c r="B85">
        <f>B25+(5/0.017)*(B11*B51+B26*B50)</f>
        <v>0.8357887083315046</v>
      </c>
      <c r="C85">
        <f>C25+(5/0.017)*(C11*C51+C26*C50)</f>
        <v>2.078756028254132</v>
      </c>
      <c r="D85">
        <f>D25+(5/0.017)*(D11*D51+D26*D50)</f>
        <v>2.223359530120603</v>
      </c>
      <c r="E85">
        <f>E25+(5/0.017)*(E11*E51+E26*E50)</f>
        <v>2.011564595650755</v>
      </c>
      <c r="F85">
        <f>F25+(5/0.017)*(F11*F51+F26*F50)</f>
        <v>-1.4852911123478867</v>
      </c>
    </row>
    <row r="86" spans="1:6" ht="12.75">
      <c r="A86" t="s">
        <v>85</v>
      </c>
      <c r="B86">
        <f>B26+(6/0.017)*(B12*B51+B27*B50)</f>
        <v>0.8055146737802741</v>
      </c>
      <c r="C86">
        <f>C26+(6/0.017)*(C12*C51+C27*C50)</f>
        <v>0.44279723822376704</v>
      </c>
      <c r="D86">
        <f>D26+(6/0.017)*(D12*D51+D27*D50)</f>
        <v>1.4777164204633113</v>
      </c>
      <c r="E86">
        <f>E26+(6/0.017)*(E12*E51+E27*E50)</f>
        <v>0.05651328659143258</v>
      </c>
      <c r="F86">
        <f>F26+(6/0.017)*(F12*F51+F27*F50)</f>
        <v>0.48579125894506475</v>
      </c>
    </row>
    <row r="87" spans="1:6" ht="12.75">
      <c r="A87" t="s">
        <v>86</v>
      </c>
      <c r="B87">
        <f>B27+(7/0.017)*(B13*B51+B28*B50)</f>
        <v>0.009081276218316968</v>
      </c>
      <c r="C87">
        <f>C27+(7/0.017)*(C13*C51+C28*C50)</f>
        <v>-0.010277331227925103</v>
      </c>
      <c r="D87">
        <f>D27+(7/0.017)*(D13*D51+D28*D50)</f>
        <v>-0.12156842037165122</v>
      </c>
      <c r="E87">
        <f>E27+(7/0.017)*(E13*E51+E28*E50)</f>
        <v>-0.15926255692802005</v>
      </c>
      <c r="F87">
        <f>F27+(7/0.017)*(F13*F51+F28*F50)</f>
        <v>0.7179395693364631</v>
      </c>
    </row>
    <row r="88" spans="1:6" ht="12.75">
      <c r="A88" t="s">
        <v>87</v>
      </c>
      <c r="B88">
        <f>B28+(8/0.017)*(B14*B51+B29*B50)</f>
        <v>0.4207108343109649</v>
      </c>
      <c r="C88">
        <f>C28+(8/0.017)*(C14*C51+C29*C50)</f>
        <v>0.4005940810084187</v>
      </c>
      <c r="D88">
        <f>D28+(8/0.017)*(D14*D51+D29*D50)</f>
        <v>0.19834022000731624</v>
      </c>
      <c r="E88">
        <f>E28+(8/0.017)*(E14*E51+E29*E50)</f>
        <v>-0.09596664578949318</v>
      </c>
      <c r="F88">
        <f>F28+(8/0.017)*(F14*F51+F29*F50)</f>
        <v>-0.049168648289957456</v>
      </c>
    </row>
    <row r="89" spans="1:6" ht="12.75">
      <c r="A89" t="s">
        <v>88</v>
      </c>
      <c r="B89">
        <f>B29+(9/0.017)*(B15*B51+B30*B50)</f>
        <v>0.07856613486259026</v>
      </c>
      <c r="C89">
        <f>C29+(9/0.017)*(C15*C51+C30*C50)</f>
        <v>0.08799985948916669</v>
      </c>
      <c r="D89">
        <f>D29+(9/0.017)*(D15*D51+D30*D50)</f>
        <v>-0.023178760598602785</v>
      </c>
      <c r="E89">
        <f>E29+(9/0.017)*(E15*E51+E30*E50)</f>
        <v>0.03594431794783905</v>
      </c>
      <c r="F89">
        <f>F29+(9/0.017)*(F15*F51+F30*F50)</f>
        <v>-0.07885271242428685</v>
      </c>
    </row>
    <row r="90" spans="1:6" ht="12.75">
      <c r="A90" t="s">
        <v>89</v>
      </c>
      <c r="B90">
        <f>B30+(10/0.017)*(B16*B51+B31*B50)</f>
        <v>0.18739710880469373</v>
      </c>
      <c r="C90">
        <f>C30+(10/0.017)*(C16*C51+C31*C50)</f>
        <v>0.1048931771680104</v>
      </c>
      <c r="D90">
        <f>D30+(10/0.017)*(D16*D51+D31*D50)</f>
        <v>0.15532437473701105</v>
      </c>
      <c r="E90">
        <f>E30+(10/0.017)*(E16*E51+E31*E50)</f>
        <v>-0.043267570449943</v>
      </c>
      <c r="F90">
        <f>F30+(10/0.017)*(F16*F51+F31*F50)</f>
        <v>0.20673814249467753</v>
      </c>
    </row>
    <row r="91" spans="1:6" ht="12.75">
      <c r="A91" t="s">
        <v>90</v>
      </c>
      <c r="B91">
        <f>B31+(11/0.017)*(B17*B51+B32*B50)</f>
        <v>0.007086988300247093</v>
      </c>
      <c r="C91">
        <f>C31+(11/0.017)*(C17*C51+C32*C50)</f>
        <v>-0.030743566925489484</v>
      </c>
      <c r="D91">
        <f>D31+(11/0.017)*(D17*D51+D32*D50)</f>
        <v>-0.051594404871943965</v>
      </c>
      <c r="E91">
        <f>E31+(11/0.017)*(E17*E51+E32*E50)</f>
        <v>-0.004865406779572828</v>
      </c>
      <c r="F91">
        <f>F31+(11/0.017)*(F17*F51+F32*F50)</f>
        <v>0.016416075918322726</v>
      </c>
    </row>
    <row r="92" spans="1:6" ht="12.75">
      <c r="A92" t="s">
        <v>91</v>
      </c>
      <c r="B92">
        <f>B32+(12/0.017)*(B18*B51+B33*B50)</f>
        <v>0.026829838883549458</v>
      </c>
      <c r="C92">
        <f>C32+(12/0.017)*(C18*C51+C33*C50)</f>
        <v>0.0012402735293603304</v>
      </c>
      <c r="D92">
        <f>D32+(12/0.017)*(D18*D51+D33*D50)</f>
        <v>-0.011268931450420759</v>
      </c>
      <c r="E92">
        <f>E32+(12/0.017)*(E18*E51+E33*E50)</f>
        <v>-0.038052356978138274</v>
      </c>
      <c r="F92">
        <f>F32+(12/0.017)*(F18*F51+F33*F50)</f>
        <v>-0.017362595307467355</v>
      </c>
    </row>
    <row r="93" spans="1:6" ht="12.75">
      <c r="A93" t="s">
        <v>92</v>
      </c>
      <c r="B93">
        <f>B33+(13/0.017)*(B19*B51+B34*B50)</f>
        <v>0.0740565960815925</v>
      </c>
      <c r="C93">
        <f>C33+(13/0.017)*(C19*C51+C34*C50)</f>
        <v>0.059643426892978135</v>
      </c>
      <c r="D93">
        <f>D33+(13/0.017)*(D19*D51+D34*D50)</f>
        <v>0.04049618073455065</v>
      </c>
      <c r="E93">
        <f>E33+(13/0.017)*(E19*E51+E34*E50)</f>
        <v>0.04280637544292011</v>
      </c>
      <c r="F93">
        <f>F33+(13/0.017)*(F19*F51+F34*F50)</f>
        <v>0.06771767367012996</v>
      </c>
    </row>
    <row r="94" spans="1:6" ht="12.75">
      <c r="A94" t="s">
        <v>93</v>
      </c>
      <c r="B94">
        <f>B34+(14/0.017)*(B20*B51+B35*B50)</f>
        <v>0.01332377881833336</v>
      </c>
      <c r="C94">
        <f>C34+(14/0.017)*(C20*C51+C35*C50)</f>
        <v>0.011160731914039731</v>
      </c>
      <c r="D94">
        <f>D34+(14/0.017)*(D20*D51+D35*D50)</f>
        <v>0.0011617182095974004</v>
      </c>
      <c r="E94">
        <f>E34+(14/0.017)*(E20*E51+E35*E50)</f>
        <v>-0.00955674728567465</v>
      </c>
      <c r="F94">
        <f>F34+(14/0.017)*(F20*F51+F35*F50)</f>
        <v>-0.01532805315277341</v>
      </c>
    </row>
    <row r="95" spans="1:6" ht="12.75">
      <c r="A95" t="s">
        <v>94</v>
      </c>
      <c r="B95" s="53">
        <f>B35</f>
        <v>0.004110391</v>
      </c>
      <c r="C95" s="53">
        <f>C35</f>
        <v>0.004526357</v>
      </c>
      <c r="D95" s="53">
        <f>D35</f>
        <v>0.001093227</v>
      </c>
      <c r="E95" s="53">
        <f>E35</f>
        <v>0.005059635</v>
      </c>
      <c r="F95" s="53">
        <f>F35</f>
        <v>0.003774865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2.6233460815962113</v>
      </c>
      <c r="C103">
        <f>C63*10000/C62</f>
        <v>3.867044815233188</v>
      </c>
      <c r="D103">
        <f>D63*10000/D62</f>
        <v>6.1104159432310725</v>
      </c>
      <c r="E103">
        <f>E63*10000/E62</f>
        <v>4.376931665146034</v>
      </c>
      <c r="F103">
        <f>F63*10000/F62</f>
        <v>-4.15707081780871</v>
      </c>
      <c r="G103">
        <f>AVERAGE(C103:E103)</f>
        <v>4.784797474536766</v>
      </c>
      <c r="H103">
        <f>STDEV(C103:E103)</f>
        <v>1.1759865617157714</v>
      </c>
      <c r="I103">
        <f>(B103*B4+C103*C4+D103*D4+E103*E4+F103*F4)/SUM(B4:F4)</f>
        <v>3.279723483026416</v>
      </c>
      <c r="K103">
        <f>(LN(H103)+LN(H123))/2-LN(K114*K115^3)</f>
        <v>-4.577221237215707</v>
      </c>
    </row>
    <row r="104" spans="1:11" ht="12.75">
      <c r="A104" t="s">
        <v>68</v>
      </c>
      <c r="B104">
        <f>B64*10000/B62</f>
        <v>1.267517792130173</v>
      </c>
      <c r="C104">
        <f>C64*10000/C62</f>
        <v>1.7974290917376525</v>
      </c>
      <c r="D104">
        <f>D64*10000/D62</f>
        <v>1.180941894101665</v>
      </c>
      <c r="E104">
        <f>E64*10000/E62</f>
        <v>-0.04683699184249919</v>
      </c>
      <c r="F104">
        <f>F64*10000/F62</f>
        <v>-1.2789168566452334</v>
      </c>
      <c r="G104">
        <f>AVERAGE(C104:E104)</f>
        <v>0.9771779979989396</v>
      </c>
      <c r="H104">
        <f>STDEV(C104:E104)</f>
        <v>0.9388658800793858</v>
      </c>
      <c r="I104">
        <f>(B104*B4+C104*C4+D104*D4+E104*E4+F104*F4)/SUM(B4:F4)</f>
        <v>0.7187451950095227</v>
      </c>
      <c r="K104">
        <f>(LN(H104)+LN(H124))/2-LN(K114*K115^4)</f>
        <v>-3.5764788464282806</v>
      </c>
    </row>
    <row r="105" spans="1:11" ht="12.75">
      <c r="A105" t="s">
        <v>69</v>
      </c>
      <c r="B105">
        <f>B65*10000/B62</f>
        <v>-0.5180021929737134</v>
      </c>
      <c r="C105">
        <f>C65*10000/C62</f>
        <v>-1.7762997447042463</v>
      </c>
      <c r="D105">
        <f>D65*10000/D62</f>
        <v>-2.0971449275820255</v>
      </c>
      <c r="E105">
        <f>E65*10000/E62</f>
        <v>-1.2718196866719431</v>
      </c>
      <c r="F105">
        <f>F65*10000/F62</f>
        <v>0.7194274364600783</v>
      </c>
      <c r="G105">
        <f>AVERAGE(C105:E105)</f>
        <v>-1.7150881196527383</v>
      </c>
      <c r="H105">
        <f>STDEV(C105:E105)</f>
        <v>0.4160535850126836</v>
      </c>
      <c r="I105">
        <f>(B105*B4+C105*C4+D105*D4+E105*E4+F105*F4)/SUM(B4:F4)</f>
        <v>-1.2170449042073053</v>
      </c>
      <c r="K105">
        <f>(LN(H105)+LN(H125))/2-LN(K114*K115^5)</f>
        <v>-4.246049155027816</v>
      </c>
    </row>
    <row r="106" spans="1:11" ht="12.75">
      <c r="A106" t="s">
        <v>70</v>
      </c>
      <c r="B106">
        <f>B66*10000/B62</f>
        <v>1.7134623063410546</v>
      </c>
      <c r="C106">
        <f>C66*10000/C62</f>
        <v>-0.01177299438932731</v>
      </c>
      <c r="D106">
        <f>D66*10000/D62</f>
        <v>0.2061875230223111</v>
      </c>
      <c r="E106">
        <f>E66*10000/E62</f>
        <v>0.04476506198919906</v>
      </c>
      <c r="F106">
        <f>F66*10000/F62</f>
        <v>12.039856756933506</v>
      </c>
      <c r="G106">
        <f>AVERAGE(C106:E106)</f>
        <v>0.07972653020739429</v>
      </c>
      <c r="H106">
        <f>STDEV(C106:E106)</f>
        <v>0.11310802351100557</v>
      </c>
      <c r="I106">
        <f>(B106*B4+C106*C4+D106*D4+E106*E4+F106*F4)/SUM(B4:F4)</f>
        <v>1.9102271085638112</v>
      </c>
      <c r="K106">
        <f>(LN(H106)+LN(H126))/2-LN(K114*K115^6)</f>
        <v>-3.3483514759688315</v>
      </c>
    </row>
    <row r="107" spans="1:11" ht="12.75">
      <c r="A107" t="s">
        <v>71</v>
      </c>
      <c r="B107">
        <f>B67*10000/B62</f>
        <v>0.1783034050433568</v>
      </c>
      <c r="C107">
        <f>C67*10000/C62</f>
        <v>-0.047259134373300093</v>
      </c>
      <c r="D107">
        <f>D67*10000/D62</f>
        <v>-0.30725702619933204</v>
      </c>
      <c r="E107">
        <f>E67*10000/E62</f>
        <v>-0.011614196970848681</v>
      </c>
      <c r="F107">
        <f>F67*10000/F62</f>
        <v>0.1967788855872011</v>
      </c>
      <c r="G107">
        <f>AVERAGE(C107:E107)</f>
        <v>-0.12204345251449361</v>
      </c>
      <c r="H107">
        <f>STDEV(C107:E107)</f>
        <v>0.16138677547568134</v>
      </c>
      <c r="I107">
        <f>(B107*B4+C107*C4+D107*D4+E107*E4+F107*F4)/SUM(B4:F4)</f>
        <v>-0.0359775959775318</v>
      </c>
      <c r="K107">
        <f>(LN(H107)+LN(H127))/2-LN(K114*K115^7)</f>
        <v>-3.7042535929561096</v>
      </c>
    </row>
    <row r="108" spans="1:9" ht="12.75">
      <c r="A108" t="s">
        <v>72</v>
      </c>
      <c r="B108">
        <f>B68*10000/B62</f>
        <v>0.1176276912585858</v>
      </c>
      <c r="C108">
        <f>C68*10000/C62</f>
        <v>0.24013373746305594</v>
      </c>
      <c r="D108">
        <f>D68*10000/D62</f>
        <v>0.048537556001221886</v>
      </c>
      <c r="E108">
        <f>E68*10000/E62</f>
        <v>-0.03167512088950812</v>
      </c>
      <c r="F108">
        <f>F68*10000/F62</f>
        <v>-0.13645725327906566</v>
      </c>
      <c r="G108">
        <f>AVERAGE(C108:E108)</f>
        <v>0.08566539085825657</v>
      </c>
      <c r="H108">
        <f>STDEV(C108:E108)</f>
        <v>0.13965626001225112</v>
      </c>
      <c r="I108">
        <f>(B108*B4+C108*C4+D108*D4+E108*E4+F108*F4)/SUM(B4:F4)</f>
        <v>0.0607197995669278</v>
      </c>
    </row>
    <row r="109" spans="1:9" ht="12.75">
      <c r="A109" t="s">
        <v>73</v>
      </c>
      <c r="B109">
        <f>B69*10000/B62</f>
        <v>0.01470431588737224</v>
      </c>
      <c r="C109">
        <f>C69*10000/C62</f>
        <v>-0.08223966979969162</v>
      </c>
      <c r="D109">
        <f>D69*10000/D62</f>
        <v>-0.03170267712732776</v>
      </c>
      <c r="E109">
        <f>E69*10000/E62</f>
        <v>-0.023788685151134567</v>
      </c>
      <c r="F109">
        <f>F69*10000/F62</f>
        <v>-0.013128455323322246</v>
      </c>
      <c r="G109">
        <f>AVERAGE(C109:E109)</f>
        <v>-0.04591034402605132</v>
      </c>
      <c r="H109">
        <f>STDEV(C109:E109)</f>
        <v>0.031709978723191805</v>
      </c>
      <c r="I109">
        <f>(B109*B4+C109*C4+D109*D4+E109*E4+F109*F4)/SUM(B4:F4)</f>
        <v>-0.032752598992230354</v>
      </c>
    </row>
    <row r="110" spans="1:11" ht="12.75">
      <c r="A110" t="s">
        <v>74</v>
      </c>
      <c r="B110">
        <f>B70*10000/B62</f>
        <v>-0.4523199844488388</v>
      </c>
      <c r="C110">
        <f>C70*10000/C62</f>
        <v>-0.20439382161519973</v>
      </c>
      <c r="D110">
        <f>D70*10000/D62</f>
        <v>-0.1506478915648323</v>
      </c>
      <c r="E110">
        <f>E70*10000/E62</f>
        <v>-0.1810076311343482</v>
      </c>
      <c r="F110">
        <f>F70*10000/F62</f>
        <v>-0.48928590793986915</v>
      </c>
      <c r="G110">
        <f>AVERAGE(C110:E110)</f>
        <v>-0.17868311477146007</v>
      </c>
      <c r="H110">
        <f>STDEV(C110:E110)</f>
        <v>0.026948261195961366</v>
      </c>
      <c r="I110">
        <f>(B110*B4+C110*C4+D110*D4+E110*E4+F110*F4)/SUM(B4:F4)</f>
        <v>-0.25976586931464424</v>
      </c>
      <c r="K110">
        <f>EXP(AVERAGE(K103:K107))</f>
        <v>0.020435721377357587</v>
      </c>
    </row>
    <row r="111" spans="1:9" ht="12.75">
      <c r="A111" t="s">
        <v>75</v>
      </c>
      <c r="B111">
        <f>B71*10000/B62</f>
        <v>0.05794648675497722</v>
      </c>
      <c r="C111">
        <f>C71*10000/C62</f>
        <v>-0.01668294950823208</v>
      </c>
      <c r="D111">
        <f>D71*10000/D62</f>
        <v>-0.04526498051757216</v>
      </c>
      <c r="E111">
        <f>E71*10000/E62</f>
        <v>0.005502464691511794</v>
      </c>
      <c r="F111">
        <f>F71*10000/F62</f>
        <v>0.044459830547554355</v>
      </c>
      <c r="G111">
        <f>AVERAGE(C111:E111)</f>
        <v>-0.01881515511143082</v>
      </c>
      <c r="H111">
        <f>STDEV(C111:E111)</f>
        <v>0.025450797606658013</v>
      </c>
      <c r="I111">
        <f>(B111*B4+C111*C4+D111*D4+E111*E4+F111*F4)/SUM(B4:F4)</f>
        <v>0.0007528237111154869</v>
      </c>
    </row>
    <row r="112" spans="1:9" ht="12.75">
      <c r="A112" t="s">
        <v>76</v>
      </c>
      <c r="B112">
        <f>B72*10000/B62</f>
        <v>-0.04068882408708367</v>
      </c>
      <c r="C112">
        <f>C72*10000/C62</f>
        <v>-0.019081309097761668</v>
      </c>
      <c r="D112">
        <f>D72*10000/D62</f>
        <v>-0.032376812825761485</v>
      </c>
      <c r="E112">
        <f>E72*10000/E62</f>
        <v>-0.028944975929922404</v>
      </c>
      <c r="F112">
        <f>F72*10000/F62</f>
        <v>-0.0037080793195062634</v>
      </c>
      <c r="G112">
        <f>AVERAGE(C112:E112)</f>
        <v>-0.026801032617815187</v>
      </c>
      <c r="H112">
        <f>STDEV(C112:E112)</f>
        <v>0.006902171726309118</v>
      </c>
      <c r="I112">
        <f>(B112*B4+C112*C4+D112*D4+E112*E4+F112*F4)/SUM(B4:F4)</f>
        <v>-0.02573806689107829</v>
      </c>
    </row>
    <row r="113" spans="1:9" ht="12.75">
      <c r="A113" t="s">
        <v>77</v>
      </c>
      <c r="B113">
        <f>B73*10000/B62</f>
        <v>0.014339859975309472</v>
      </c>
      <c r="C113">
        <f>C73*10000/C62</f>
        <v>0.026460259585493424</v>
      </c>
      <c r="D113">
        <f>D73*10000/D62</f>
        <v>0.020932739676075302</v>
      </c>
      <c r="E113">
        <f>E73*10000/E62</f>
        <v>-0.0037121195327340403</v>
      </c>
      <c r="F113">
        <f>F73*10000/F62</f>
        <v>-0.024435838269645266</v>
      </c>
      <c r="G113">
        <f>AVERAGE(C113:E113)</f>
        <v>0.014560293242944897</v>
      </c>
      <c r="H113">
        <f>STDEV(C113:E113)</f>
        <v>0.016063908944302735</v>
      </c>
      <c r="I113">
        <f>(B113*B4+C113*C4+D113*D4+E113*E4+F113*F4)/SUM(B4:F4)</f>
        <v>0.0093330093058966</v>
      </c>
    </row>
    <row r="114" spans="1:11" ht="12.75">
      <c r="A114" t="s">
        <v>78</v>
      </c>
      <c r="B114">
        <f>B74*10000/B62</f>
        <v>-0.20396600691445468</v>
      </c>
      <c r="C114">
        <f>C74*10000/C62</f>
        <v>-0.17901814231897042</v>
      </c>
      <c r="D114">
        <f>D74*10000/D62</f>
        <v>-0.18838656940695298</v>
      </c>
      <c r="E114">
        <f>E74*10000/E62</f>
        <v>-0.1819421537637656</v>
      </c>
      <c r="F114">
        <f>F74*10000/F62</f>
        <v>-0.13981633180246644</v>
      </c>
      <c r="G114">
        <f>AVERAGE(C114:E114)</f>
        <v>-0.1831156218298963</v>
      </c>
      <c r="H114">
        <f>STDEV(C114:E114)</f>
        <v>0.004793185475484591</v>
      </c>
      <c r="I114">
        <f>(B114*B4+C114*C4+D114*D4+E114*E4+F114*F4)/SUM(B4:F4)</f>
        <v>-0.18037076343265657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0.006423653699472404</v>
      </c>
      <c r="C115">
        <f>C75*10000/C62</f>
        <v>4.9497168037760787E-05</v>
      </c>
      <c r="D115">
        <f>D75*10000/D62</f>
        <v>0.01270633250924942</v>
      </c>
      <c r="E115">
        <f>E75*10000/E62</f>
        <v>0.008296516317717264</v>
      </c>
      <c r="F115">
        <f>F75*10000/F62</f>
        <v>-0.013545058004957044</v>
      </c>
      <c r="G115">
        <f>AVERAGE(C115:E115)</f>
        <v>0.007017448665001483</v>
      </c>
      <c r="H115">
        <f>STDEV(C115:E115)</f>
        <v>0.006424630787742124</v>
      </c>
      <c r="I115">
        <f>(B115*B4+C115*C4+D115*D4+E115*E4+F115*F4)/SUM(B4:F4)</f>
        <v>0.0041908473338843795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0.13680858801646256</v>
      </c>
      <c r="C122">
        <f>C82*10000/C62</f>
        <v>5.9081909754358595</v>
      </c>
      <c r="D122">
        <f>D82*10000/D62</f>
        <v>52.83755689307271</v>
      </c>
      <c r="E122">
        <f>E82*10000/E62</f>
        <v>-10.456842418240997</v>
      </c>
      <c r="F122">
        <f>F82*10000/F62</f>
        <v>-84.9218998629118</v>
      </c>
      <c r="G122">
        <f>AVERAGE(C122:E122)</f>
        <v>16.096301816755858</v>
      </c>
      <c r="H122">
        <f>STDEV(C122:E122)</f>
        <v>32.854123758384944</v>
      </c>
      <c r="I122">
        <f>(B122*B4+C122*C4+D122*D4+E122*E4+F122*F4)/SUM(B4:F4)</f>
        <v>0.3188952600559499</v>
      </c>
    </row>
    <row r="123" spans="1:9" ht="12.75">
      <c r="A123" t="s">
        <v>82</v>
      </c>
      <c r="B123">
        <f>B83*10000/B62</f>
        <v>2.6649587391392506</v>
      </c>
      <c r="C123">
        <f>C83*10000/C62</f>
        <v>4.297106549889108</v>
      </c>
      <c r="D123">
        <f>D83*10000/D62</f>
        <v>4.716828882393426</v>
      </c>
      <c r="E123">
        <f>E83*10000/E62</f>
        <v>4.484775392180415</v>
      </c>
      <c r="F123">
        <f>F83*10000/F62</f>
        <v>9.27282837040364</v>
      </c>
      <c r="G123">
        <f>AVERAGE(C123:E123)</f>
        <v>4.499570274820983</v>
      </c>
      <c r="H123">
        <f>STDEV(C123:E123)</f>
        <v>0.21025193343933712</v>
      </c>
      <c r="I123">
        <f>(B123*B4+C123*C4+D123*D4+E123*E4+F123*F4)/SUM(B4:F4)</f>
        <v>4.8693654601759775</v>
      </c>
    </row>
    <row r="124" spans="1:9" ht="12.75">
      <c r="A124" t="s">
        <v>83</v>
      </c>
      <c r="B124">
        <f>B84*10000/B62</f>
        <v>5.9521516587365655</v>
      </c>
      <c r="C124">
        <f>C84*10000/C62</f>
        <v>5.127601084809216</v>
      </c>
      <c r="D124">
        <f>D84*10000/D62</f>
        <v>6.190773687065837</v>
      </c>
      <c r="E124">
        <f>E84*10000/E62</f>
        <v>5.18758046190354</v>
      </c>
      <c r="F124">
        <f>F84*10000/F62</f>
        <v>-0.5164297585773125</v>
      </c>
      <c r="G124">
        <f>AVERAGE(C124:E124)</f>
        <v>5.501985077926197</v>
      </c>
      <c r="H124">
        <f>STDEV(C124:E124)</f>
        <v>0.5972618290829853</v>
      </c>
      <c r="I124">
        <f>(B124*B4+C124*C4+D124*D4+E124*E4+F124*F4)/SUM(B4:F4)</f>
        <v>4.765356993510107</v>
      </c>
    </row>
    <row r="125" spans="1:9" ht="12.75">
      <c r="A125" t="s">
        <v>84</v>
      </c>
      <c r="B125">
        <f>B85*10000/B62</f>
        <v>0.835794264044154</v>
      </c>
      <c r="C125">
        <f>C85*10000/C62</f>
        <v>2.0787374671222105</v>
      </c>
      <c r="D125">
        <f>D85*10000/D62</f>
        <v>2.223380967048469</v>
      </c>
      <c r="E125">
        <f>E85*10000/E62</f>
        <v>2.0115486705198378</v>
      </c>
      <c r="F125">
        <f>F85*10000/F62</f>
        <v>-1.4853051489375948</v>
      </c>
      <c r="G125">
        <f>AVERAGE(C125:E125)</f>
        <v>2.104555701563506</v>
      </c>
      <c r="H125">
        <f>STDEV(C125:E125)</f>
        <v>0.10825047983910392</v>
      </c>
      <c r="I125">
        <f>(B125*B4+C125*C4+D125*D4+E125*E4+F125*F4)/SUM(B4:F4)</f>
        <v>1.4421931753138186</v>
      </c>
    </row>
    <row r="126" spans="1:9" ht="12.75">
      <c r="A126" t="s">
        <v>85</v>
      </c>
      <c r="B126">
        <f>B86*10000/B62</f>
        <v>0.8055200282532621</v>
      </c>
      <c r="C126">
        <f>C86*10000/C62</f>
        <v>0.4427932845044072</v>
      </c>
      <c r="D126">
        <f>D86*10000/D62</f>
        <v>1.4777306681366555</v>
      </c>
      <c r="E126">
        <f>E86*10000/E62</f>
        <v>0.056512839187710384</v>
      </c>
      <c r="F126">
        <f>F86*10000/F62</f>
        <v>0.48579584986500557</v>
      </c>
      <c r="G126">
        <f>AVERAGE(C126:E126)</f>
        <v>0.6590122639429243</v>
      </c>
      <c r="H126">
        <f>STDEV(C126:E126)</f>
        <v>0.7348659841308917</v>
      </c>
      <c r="I126">
        <f>(B126*B4+C126*C4+D126*D4+E126*E4+F126*F4)/SUM(B4:F4)</f>
        <v>0.6571211856231026</v>
      </c>
    </row>
    <row r="127" spans="1:9" ht="12.75">
      <c r="A127" t="s">
        <v>86</v>
      </c>
      <c r="B127">
        <f>B87*10000/B62</f>
        <v>0.009081336584005874</v>
      </c>
      <c r="C127">
        <f>C87*10000/C62</f>
        <v>-0.010277239462033324</v>
      </c>
      <c r="D127">
        <f>D87*10000/D62</f>
        <v>-0.12156959249582773</v>
      </c>
      <c r="E127">
        <f>E87*10000/E62</f>
        <v>-0.15926129608008371</v>
      </c>
      <c r="F127">
        <f>F87*10000/F62</f>
        <v>0.7179463541499492</v>
      </c>
      <c r="G127">
        <f>AVERAGE(C127:E127)</f>
        <v>-0.09703604267931493</v>
      </c>
      <c r="H127">
        <f>STDEV(C127:E127)</f>
        <v>0.07746278836668674</v>
      </c>
      <c r="I127">
        <f>(B127*B4+C127*C4+D127*D4+E127*E4+F127*F4)/SUM(B4:F4)</f>
        <v>0.02694974733716216</v>
      </c>
    </row>
    <row r="128" spans="1:9" ht="12.75">
      <c r="A128" t="s">
        <v>87</v>
      </c>
      <c r="B128">
        <f>B88*10000/B62</f>
        <v>0.42071363088919167</v>
      </c>
      <c r="C128">
        <f>C88*10000/C62</f>
        <v>0.4005905041194122</v>
      </c>
      <c r="D128">
        <f>D88*10000/D62</f>
        <v>0.198342132340851</v>
      </c>
      <c r="E128">
        <f>E88*10000/E62</f>
        <v>-0.09596588604188121</v>
      </c>
      <c r="F128">
        <f>F88*10000/F62</f>
        <v>-0.049169112953171834</v>
      </c>
      <c r="G128">
        <f>AVERAGE(C128:E128)</f>
        <v>0.167655583472794</v>
      </c>
      <c r="H128">
        <f>STDEV(C128:E128)</f>
        <v>0.24969643642546724</v>
      </c>
      <c r="I128">
        <f>(B128*B4+C128*C4+D128*D4+E128*E4+F128*F4)/SUM(B4:F4)</f>
        <v>0.1754905621894936</v>
      </c>
    </row>
    <row r="129" spans="1:9" ht="12.75">
      <c r="A129" t="s">
        <v>88</v>
      </c>
      <c r="B129">
        <f>B89*10000/B62</f>
        <v>0.07856665711284912</v>
      </c>
      <c r="C129">
        <f>C89*10000/C62</f>
        <v>0.08799907374183566</v>
      </c>
      <c r="D129">
        <f>D89*10000/D62</f>
        <v>-0.02317898408086566</v>
      </c>
      <c r="E129">
        <f>E89*10000/E62</f>
        <v>0.03594403338428574</v>
      </c>
      <c r="F129">
        <f>F89*10000/F62</f>
        <v>-0.0788534576136726</v>
      </c>
      <c r="G129">
        <f>AVERAGE(C129:E129)</f>
        <v>0.033588041015085245</v>
      </c>
      <c r="H129">
        <f>STDEV(C129:E129)</f>
        <v>0.05562646097263225</v>
      </c>
      <c r="I129">
        <f>(B129*B4+C129*C4+D129*D4+E129*E4+F129*F4)/SUM(B4:F4)</f>
        <v>0.025138958101169968</v>
      </c>
    </row>
    <row r="130" spans="1:9" ht="12.75">
      <c r="A130" t="s">
        <v>89</v>
      </c>
      <c r="B130">
        <f>B90*10000/B62</f>
        <v>0.18739835448374811</v>
      </c>
      <c r="C130">
        <f>C90*10000/C62</f>
        <v>0.10489224058090127</v>
      </c>
      <c r="D130">
        <f>D90*10000/D62</f>
        <v>0.15532587232540015</v>
      </c>
      <c r="E130">
        <f>E90*10000/E62</f>
        <v>-0.04326722790975047</v>
      </c>
      <c r="F130">
        <f>F90*10000/F62</f>
        <v>0.20674009625206496</v>
      </c>
      <c r="G130">
        <f>AVERAGE(C130:E130)</f>
        <v>0.07231696166551699</v>
      </c>
      <c r="H130">
        <f>STDEV(C130:E130)</f>
        <v>0.1032262876527266</v>
      </c>
      <c r="I130">
        <f>(B130*B4+C130*C4+D130*D4+E130*E4+F130*F4)/SUM(B4:F4)</f>
        <v>0.10691831478204396</v>
      </c>
    </row>
    <row r="131" spans="1:9" ht="12.75">
      <c r="A131" t="s">
        <v>90</v>
      </c>
      <c r="B131">
        <f>B91*10000/B62</f>
        <v>0.007087035409367081</v>
      </c>
      <c r="C131">
        <f>C91*10000/C62</f>
        <v>-0.03074329241737324</v>
      </c>
      <c r="D131">
        <f>D91*10000/D62</f>
        <v>-0.05159490232884221</v>
      </c>
      <c r="E131">
        <f>E91*10000/E62</f>
        <v>-0.004865368261177696</v>
      </c>
      <c r="F131">
        <f>F91*10000/F62</f>
        <v>0.016416231056746677</v>
      </c>
      <c r="G131">
        <f>AVERAGE(C131:E131)</f>
        <v>-0.029067854335797717</v>
      </c>
      <c r="H131">
        <f>STDEV(C131:E131)</f>
        <v>0.02340977697713392</v>
      </c>
      <c r="I131">
        <f>(B131*B4+C131*C4+D131*D4+E131*E4+F131*F4)/SUM(B4:F4)</f>
        <v>-0.01776150334279431</v>
      </c>
    </row>
    <row r="132" spans="1:9" ht="12.75">
      <c r="A132" t="s">
        <v>91</v>
      </c>
      <c r="B132">
        <f>B92*10000/B62</f>
        <v>0.026830017228714663</v>
      </c>
      <c r="C132">
        <f>C92*10000/C62</f>
        <v>0.0012402624550061085</v>
      </c>
      <c r="D132">
        <f>D92*10000/D62</f>
        <v>-0.011269040101885968</v>
      </c>
      <c r="E132">
        <f>E92*10000/E62</f>
        <v>-0.03805205572568638</v>
      </c>
      <c r="F132">
        <f>F92*10000/F62</f>
        <v>-0.017362759390874692</v>
      </c>
      <c r="G132">
        <f>AVERAGE(C132:E132)</f>
        <v>-0.01602694445752208</v>
      </c>
      <c r="H132">
        <f>STDEV(C132:E132)</f>
        <v>0.020073609725114967</v>
      </c>
      <c r="I132">
        <f>(B132*B4+C132*C4+D132*D4+E132*E4+F132*F4)/SUM(B4:F4)</f>
        <v>-0.009986929368564145</v>
      </c>
    </row>
    <row r="133" spans="1:9" ht="12.75">
      <c r="A133" t="s">
        <v>92</v>
      </c>
      <c r="B133">
        <f>B93*10000/B62</f>
        <v>0.0740570883557325</v>
      </c>
      <c r="C133">
        <f>C93*10000/C62</f>
        <v>0.059642894339133536</v>
      </c>
      <c r="D133">
        <f>D93*10000/D62</f>
        <v>0.04049657118588949</v>
      </c>
      <c r="E133">
        <f>E93*10000/E62</f>
        <v>0.042806036553910784</v>
      </c>
      <c r="F133">
        <f>F93*10000/F62</f>
        <v>0.06771831362898609</v>
      </c>
      <c r="G133">
        <f>AVERAGE(C133:E133)</f>
        <v>0.047648500692977935</v>
      </c>
      <c r="H133">
        <f>STDEV(C133:E133)</f>
        <v>0.010451436110684824</v>
      </c>
      <c r="I133">
        <f>(B133*B4+C133*C4+D133*D4+E133*E4+F133*F4)/SUM(B4:F4)</f>
        <v>0.054154784656645936</v>
      </c>
    </row>
    <row r="134" spans="1:9" ht="12.75">
      <c r="A134" t="s">
        <v>93</v>
      </c>
      <c r="B134">
        <f>B94*10000/B62</f>
        <v>0.013323867385079693</v>
      </c>
      <c r="C134">
        <f>C94*10000/C62</f>
        <v>0.0111606322602975</v>
      </c>
      <c r="D134">
        <f>D94*10000/D62</f>
        <v>0.0011617294105161554</v>
      </c>
      <c r="E134">
        <f>E94*10000/E62</f>
        <v>-0.00955667162693021</v>
      </c>
      <c r="F134">
        <f>F94*10000/F62</f>
        <v>-0.01532819800895099</v>
      </c>
      <c r="G134">
        <f>AVERAGE(C134:E134)</f>
        <v>0.0009218966812944823</v>
      </c>
      <c r="H134">
        <f>STDEV(C134:E134)</f>
        <v>0.010360734042163205</v>
      </c>
      <c r="I134">
        <f>(B134*B4+C134*C4+D134*D4+E134*E4+F134*F4)/SUM(B4:F4)</f>
        <v>0.0005565852587061053</v>
      </c>
    </row>
    <row r="135" spans="1:9" ht="12.75">
      <c r="A135" t="s">
        <v>94</v>
      </c>
      <c r="B135">
        <f>B95*10000/B62</f>
        <v>0.004110418322876039</v>
      </c>
      <c r="C135">
        <f>C95*10000/C62</f>
        <v>0.004526316584333967</v>
      </c>
      <c r="D135">
        <f>D95*10000/D62</f>
        <v>0.0010932375405482214</v>
      </c>
      <c r="E135">
        <f>E95*10000/E62</f>
        <v>0.005059594943941178</v>
      </c>
      <c r="F135">
        <f>F95*10000/F62</f>
        <v>0.0037749006739704206</v>
      </c>
      <c r="G135">
        <f>AVERAGE(C135:E135)</f>
        <v>0.0035597163562744553</v>
      </c>
      <c r="H135">
        <f>STDEV(C135:E135)</f>
        <v>0.0021526111500979584</v>
      </c>
      <c r="I135">
        <f>(B135*B4+C135*C4+D135*D4+E135*E4+F135*F4)/SUM(B4:F4)</f>
        <v>0.003668495560128675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2005-07-28T13:04:09Z</cp:lastPrinted>
  <dcterms:created xsi:type="dcterms:W3CDTF">2005-07-28T13:04:09Z</dcterms:created>
  <dcterms:modified xsi:type="dcterms:W3CDTF">2005-08-06T09:41:48Z</dcterms:modified>
  <cp:category/>
  <cp:version/>
  <cp:contentType/>
  <cp:contentStatus/>
</cp:coreProperties>
</file>