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37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<sst xmlns="http://schemas.openxmlformats.org/spreadsheetml/2006/main" count="204" uniqueCount="98">
  <si>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Thu 04/08/2005       07:33:27</t>
  </si>
  <si>
    <t>LISSNER</t>
  </si>
  <si>
    <t>HCMQAP633</t>
  </si>
  <si>
    <t>Aperture2</t>
  </si>
  <si>
    <t>Taupe_quadrupole#4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</si>
  <si>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</si>
  <si>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</si>
  <si>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</si>
  <si>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</si>
  <si>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</si>
  <si>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</si>
  <si>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</si>
  <si>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</si>
  <si>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</si>
  <si>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</si>
  <si>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</si>
  <si>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</si>
  <si>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</si>
  <si>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</si>
  <si>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</si>
  <si>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</si>
  <si>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</si>
  <si>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</si>
  <si>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</si>
  <si>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</si>
  <si>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</si>
  <si>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</si>
  <si>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</si>
  <si>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</si>
  <si>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</si>
  <si>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</si>
  <si>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</si>
  <si>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</si>
  <si>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</si>
  <si>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</si>
  <si>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</si>
  <si>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</si>
  <si>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</si>
  <si>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</si>
  <si>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</si>
  <si>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</si>
  <si>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</si>
  <si>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</si>
  <si>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</si>
  <si>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</si>
  <si>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</si>
  <si>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</si>
  <si>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</si>
  <si>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Int.f (T/kA)</t>
  </si>
  <si>
    <t>Number of measurement</t>
  </si>
  <si>
    <t>Mean real current (A)</t>
  </si>
  <si>
    <t xml:space="preserve">* = Integral error  ! = Central error           Conclusion : ACCEPTED           </t>
  </si>
  <si>
    <t>Duration : 31mn</t>
  </si>
  <si>
    <t>Dx moy(m)</t>
  </si>
  <si>
    <t>Dy moy(m)</t>
  </si>
  <si>
    <t>Dx moy (mm)</t>
  </si>
  <si>
    <t>Dy moy (mm)</t>
  </si>
  <si>
    <t>* = Integral error  ! = Central error           Conclusion : ACCEPTED           Duration : 31mn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</si>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</sst>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0000"/>
    <numFmt numFmtId="174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57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173" fontId="2" fillId="0" borderId="3" xfId="0" applyNumberFormat="1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6" xfId="0" applyNumberFormat="1" applyFont="1" applyBorder="1" applyAlignment="1">
      <alignment horizontal="left"/>
    </xf>
    <xf numFmtId="1" fontId="1" fillId="0" borderId="6" xfId="0" applyNumberFormat="1" applyFont="1" applyBorder="1" applyAlignment="1">
      <alignment horizontal="left"/>
    </xf>
    <xf numFmtId="172" fontId="2" fillId="0" borderId="6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50610550"/>
        <c:axId val="52841767"/>
      </c:lineChart>
      <c:catAx>
        <c:axId val="50610550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2841767"/>
        <c:crosses val="autoZero"/>
        <c:auto val="1"/>
        <c:lblOffset val="100"/>
        <c:noMultiLvlLbl val="0"/>
      </c:catAx>
      <c:valAx>
        <c:axId val="5284176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610550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9" t="s">
        <v>6</v>
      </c>
      <c r="C3" s="10" t="s">
        <v>7</v>
      </c>
      <c r="D3" s="10" t="s">
        <v>8</v>
      </c>
      <c r="E3" s="10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1">
        <v>-0.002258</v>
      </c>
      <c r="C4" s="12">
        <v>-0.00376</v>
      </c>
      <c r="D4" s="12">
        <v>-0.003759</v>
      </c>
      <c r="E4" s="12">
        <v>-0.00376</v>
      </c>
      <c r="F4" s="24">
        <v>-0.002089</v>
      </c>
      <c r="G4" s="34">
        <v>-0.011719</v>
      </c>
    </row>
    <row r="5" spans="1:7" ht="12.75" thickBot="1">
      <c r="A5" s="44" t="s">
        <v>13</v>
      </c>
      <c r="B5" s="45">
        <v>-5.340106</v>
      </c>
      <c r="C5" s="46">
        <v>-1.956771</v>
      </c>
      <c r="D5" s="46">
        <v>1.101775</v>
      </c>
      <c r="E5" s="46">
        <v>2.651648</v>
      </c>
      <c r="F5" s="47">
        <v>2.58274</v>
      </c>
      <c r="G5" s="48">
        <v>5.23641</v>
      </c>
    </row>
    <row r="6" spans="1:7" ht="12.75" thickTop="1">
      <c r="A6" s="6" t="s">
        <v>14</v>
      </c>
      <c r="B6" s="39">
        <v>41.06864</v>
      </c>
      <c r="C6" s="40">
        <v>113.9929</v>
      </c>
      <c r="D6" s="40">
        <v>7.054178</v>
      </c>
      <c r="E6" s="40">
        <v>37.66592</v>
      </c>
      <c r="F6" s="41">
        <v>-330.0657</v>
      </c>
      <c r="G6" s="42">
        <v>-0.002737505</v>
      </c>
    </row>
    <row r="7" spans="1:7" ht="12">
      <c r="A7" s="20" t="s">
        <v>15</v>
      </c>
      <c r="B7" s="30">
        <v>10000</v>
      </c>
      <c r="C7" s="14">
        <v>10000</v>
      </c>
      <c r="D7" s="14">
        <v>10000</v>
      </c>
      <c r="E7" s="14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0.2425262</v>
      </c>
      <c r="C8" s="13">
        <v>0.1916556</v>
      </c>
      <c r="D8" s="13">
        <v>1.047629</v>
      </c>
      <c r="E8" s="13">
        <v>1.8831</v>
      </c>
      <c r="F8" s="25">
        <v>1.219484</v>
      </c>
      <c r="G8" s="35">
        <v>0.949317</v>
      </c>
    </row>
    <row r="9" spans="1:7" ht="12">
      <c r="A9" s="20" t="s">
        <v>17</v>
      </c>
      <c r="B9" s="29">
        <v>0.3158238</v>
      </c>
      <c r="C9" s="13">
        <v>0.1980932</v>
      </c>
      <c r="D9" s="13">
        <v>-0.2692035</v>
      </c>
      <c r="E9" s="13">
        <v>0.09409898</v>
      </c>
      <c r="F9" s="25">
        <v>-0.4481057</v>
      </c>
      <c r="G9" s="35">
        <v>-0.008688336</v>
      </c>
    </row>
    <row r="10" spans="1:7" ht="12">
      <c r="A10" s="20" t="s">
        <v>18</v>
      </c>
      <c r="B10" s="29">
        <v>0.3628276</v>
      </c>
      <c r="C10" s="13">
        <v>0.2251995</v>
      </c>
      <c r="D10" s="13">
        <v>-0.3019969</v>
      </c>
      <c r="E10" s="13">
        <v>-1.029021</v>
      </c>
      <c r="F10" s="25">
        <v>-4.09628</v>
      </c>
      <c r="G10" s="35">
        <v>-0.7613016</v>
      </c>
    </row>
    <row r="11" spans="1:7" ht="12">
      <c r="A11" s="21" t="s">
        <v>19</v>
      </c>
      <c r="B11" s="31">
        <v>2.46676</v>
      </c>
      <c r="C11" s="15">
        <v>1.203361</v>
      </c>
      <c r="D11" s="15">
        <v>1.702867</v>
      </c>
      <c r="E11" s="15">
        <v>1.124541</v>
      </c>
      <c r="F11" s="27">
        <v>13.1519</v>
      </c>
      <c r="G11" s="37">
        <v>3.084599</v>
      </c>
    </row>
    <row r="12" spans="1:7" ht="12">
      <c r="A12" s="20" t="s">
        <v>20</v>
      </c>
      <c r="B12" s="29">
        <v>-0.3576228</v>
      </c>
      <c r="C12" s="13">
        <v>0.1338246</v>
      </c>
      <c r="D12" s="13">
        <v>0.2985355</v>
      </c>
      <c r="E12" s="13">
        <v>0.2444036</v>
      </c>
      <c r="F12" s="25">
        <v>-0.06246789</v>
      </c>
      <c r="G12" s="35">
        <v>0.1028023</v>
      </c>
    </row>
    <row r="13" spans="1:7" ht="12">
      <c r="A13" s="20" t="s">
        <v>21</v>
      </c>
      <c r="B13" s="29">
        <v>-0.004007202</v>
      </c>
      <c r="C13" s="13">
        <v>0.08753712</v>
      </c>
      <c r="D13" s="13">
        <v>-0.0006012725</v>
      </c>
      <c r="E13" s="13">
        <v>0.04540661</v>
      </c>
      <c r="F13" s="25">
        <v>-0.1448412</v>
      </c>
      <c r="G13" s="35">
        <v>0.01190615</v>
      </c>
    </row>
    <row r="14" spans="1:7" ht="12">
      <c r="A14" s="20" t="s">
        <v>22</v>
      </c>
      <c r="B14" s="29">
        <v>0.03111479</v>
      </c>
      <c r="C14" s="13">
        <v>-0.03733805</v>
      </c>
      <c r="D14" s="13">
        <v>-0.08222714</v>
      </c>
      <c r="E14" s="13">
        <v>-0.07651283</v>
      </c>
      <c r="F14" s="25">
        <v>0.09819097</v>
      </c>
      <c r="G14" s="35">
        <v>-0.0295509</v>
      </c>
    </row>
    <row r="15" spans="1:7" ht="12">
      <c r="A15" s="21" t="s">
        <v>23</v>
      </c>
      <c r="B15" s="31">
        <v>-0.3753216</v>
      </c>
      <c r="C15" s="15">
        <v>-0.1239654</v>
      </c>
      <c r="D15" s="15">
        <v>-0.02521724</v>
      </c>
      <c r="E15" s="15">
        <v>-0.1291006</v>
      </c>
      <c r="F15" s="27">
        <v>-0.4078882</v>
      </c>
      <c r="G15" s="37">
        <v>-0.1757212</v>
      </c>
    </row>
    <row r="16" spans="1:7" ht="12">
      <c r="A16" s="20" t="s">
        <v>24</v>
      </c>
      <c r="B16" s="29">
        <v>-0.04407205</v>
      </c>
      <c r="C16" s="13">
        <v>0.002516452</v>
      </c>
      <c r="D16" s="13">
        <v>0.04046985</v>
      </c>
      <c r="E16" s="13">
        <v>0.02162817</v>
      </c>
      <c r="F16" s="25">
        <v>-0.00396149</v>
      </c>
      <c r="G16" s="35">
        <v>0.008648374</v>
      </c>
    </row>
    <row r="17" spans="1:7" ht="12">
      <c r="A17" s="20" t="s">
        <v>25</v>
      </c>
      <c r="B17" s="29">
        <v>-0.01572518</v>
      </c>
      <c r="C17" s="13">
        <v>-0.02125427</v>
      </c>
      <c r="D17" s="13">
        <v>-0.02745164</v>
      </c>
      <c r="E17" s="13">
        <v>-0.02458715</v>
      </c>
      <c r="F17" s="25">
        <v>-0.03999664</v>
      </c>
      <c r="G17" s="35">
        <v>-0.02525352</v>
      </c>
    </row>
    <row r="18" spans="1:7" ht="12">
      <c r="A18" s="20" t="s">
        <v>26</v>
      </c>
      <c r="B18" s="29">
        <v>-0.007067079</v>
      </c>
      <c r="C18" s="13">
        <v>-0.03432497</v>
      </c>
      <c r="D18" s="13">
        <v>-0.01473259</v>
      </c>
      <c r="E18" s="13">
        <v>-0.03284502</v>
      </c>
      <c r="F18" s="25">
        <v>0.03899814</v>
      </c>
      <c r="G18" s="35">
        <v>-0.01550908</v>
      </c>
    </row>
    <row r="19" spans="1:7" ht="12">
      <c r="A19" s="21" t="s">
        <v>27</v>
      </c>
      <c r="B19" s="31">
        <v>-0.2154573</v>
      </c>
      <c r="C19" s="15">
        <v>-0.1881817</v>
      </c>
      <c r="D19" s="15">
        <v>-0.1998314</v>
      </c>
      <c r="E19" s="15">
        <v>-0.1918182</v>
      </c>
      <c r="F19" s="27">
        <v>-0.146019</v>
      </c>
      <c r="G19" s="37">
        <v>-0.1901632</v>
      </c>
    </row>
    <row r="20" spans="1:7" ht="12.75" thickBot="1">
      <c r="A20" s="44" t="s">
        <v>28</v>
      </c>
      <c r="B20" s="45">
        <v>-0.004872314</v>
      </c>
      <c r="C20" s="46">
        <v>4.841465E-05</v>
      </c>
      <c r="D20" s="46">
        <v>0.002384251</v>
      </c>
      <c r="E20" s="46">
        <v>0.004908859</v>
      </c>
      <c r="F20" s="47">
        <v>0.003297079</v>
      </c>
      <c r="G20" s="48">
        <v>0.001502967</v>
      </c>
    </row>
    <row r="21" spans="1:7" ht="12.75" thickTop="1">
      <c r="A21" s="6" t="s">
        <v>29</v>
      </c>
      <c r="B21" s="39">
        <v>15.57898</v>
      </c>
      <c r="C21" s="40">
        <v>71.91226</v>
      </c>
      <c r="D21" s="40">
        <v>6.563447</v>
      </c>
      <c r="E21" s="40">
        <v>-33.54602</v>
      </c>
      <c r="F21" s="41">
        <v>-97.66768</v>
      </c>
      <c r="G21" s="43">
        <v>0.004781674</v>
      </c>
    </row>
    <row r="22" spans="1:7" ht="12">
      <c r="A22" s="20" t="s">
        <v>30</v>
      </c>
      <c r="B22" s="29">
        <v>-106.8062</v>
      </c>
      <c r="C22" s="13">
        <v>-39.13561</v>
      </c>
      <c r="D22" s="13">
        <v>22.03553</v>
      </c>
      <c r="E22" s="13">
        <v>53.03345</v>
      </c>
      <c r="F22" s="25">
        <v>51.65525</v>
      </c>
      <c r="G22" s="36">
        <v>0</v>
      </c>
    </row>
    <row r="23" spans="1:7" ht="12">
      <c r="A23" s="20" t="s">
        <v>31</v>
      </c>
      <c r="B23" s="29">
        <v>-0.2752645</v>
      </c>
      <c r="C23" s="13">
        <v>-2.708513</v>
      </c>
      <c r="D23" s="13">
        <v>-2.219285</v>
      </c>
      <c r="E23" s="13">
        <v>-0.1676667</v>
      </c>
      <c r="F23" s="25">
        <v>6.672019</v>
      </c>
      <c r="G23" s="35">
        <v>-0.3737056</v>
      </c>
    </row>
    <row r="24" spans="1:7" ht="12">
      <c r="A24" s="20" t="s">
        <v>32</v>
      </c>
      <c r="B24" s="29">
        <v>-0.1991459</v>
      </c>
      <c r="C24" s="13">
        <v>1.313194</v>
      </c>
      <c r="D24" s="13">
        <v>-0.2956865</v>
      </c>
      <c r="E24" s="13">
        <v>1.344962</v>
      </c>
      <c r="F24" s="25">
        <v>4.300262</v>
      </c>
      <c r="G24" s="35">
        <v>1.114656</v>
      </c>
    </row>
    <row r="25" spans="1:7" ht="12">
      <c r="A25" s="20" t="s">
        <v>33</v>
      </c>
      <c r="B25" s="29">
        <v>-1.243395</v>
      </c>
      <c r="C25" s="13">
        <v>-0.964601</v>
      </c>
      <c r="D25" s="13">
        <v>-0.3240408</v>
      </c>
      <c r="E25" s="13">
        <v>0.08853985</v>
      </c>
      <c r="F25" s="25">
        <v>-1.203176</v>
      </c>
      <c r="G25" s="35">
        <v>-0.6292695</v>
      </c>
    </row>
    <row r="26" spans="1:7" ht="12">
      <c r="A26" s="21" t="s">
        <v>34</v>
      </c>
      <c r="B26" s="31">
        <v>0.7982996</v>
      </c>
      <c r="C26" s="15">
        <v>0.7782354</v>
      </c>
      <c r="D26" s="15">
        <v>0.920274</v>
      </c>
      <c r="E26" s="15">
        <v>0.003158805</v>
      </c>
      <c r="F26" s="27">
        <v>1.248377</v>
      </c>
      <c r="G26" s="37">
        <v>0.6915445</v>
      </c>
    </row>
    <row r="27" spans="1:7" ht="12">
      <c r="A27" s="20" t="s">
        <v>35</v>
      </c>
      <c r="B27" s="29">
        <v>-0.04768132</v>
      </c>
      <c r="C27" s="13">
        <v>0.2682333</v>
      </c>
      <c r="D27" s="13">
        <v>0.1104174</v>
      </c>
      <c r="E27" s="13">
        <v>0.4505912</v>
      </c>
      <c r="F27" s="25">
        <v>0.4966061</v>
      </c>
      <c r="G27" s="35">
        <v>0.2590293</v>
      </c>
    </row>
    <row r="28" spans="1:7" ht="12">
      <c r="A28" s="20" t="s">
        <v>36</v>
      </c>
      <c r="B28" s="29">
        <v>0.1852812</v>
      </c>
      <c r="C28" s="13">
        <v>0.1684385</v>
      </c>
      <c r="D28" s="13">
        <v>-0.08962042</v>
      </c>
      <c r="E28" s="13">
        <v>0.08161663</v>
      </c>
      <c r="F28" s="25">
        <v>0.1482279</v>
      </c>
      <c r="G28" s="35">
        <v>0.08520505</v>
      </c>
    </row>
    <row r="29" spans="1:7" ht="12">
      <c r="A29" s="20" t="s">
        <v>37</v>
      </c>
      <c r="B29" s="29">
        <v>-0.104232</v>
      </c>
      <c r="C29" s="13">
        <v>-0.03880202</v>
      </c>
      <c r="D29" s="13">
        <v>0.02766079</v>
      </c>
      <c r="E29" s="13">
        <v>0.08636159</v>
      </c>
      <c r="F29" s="25">
        <v>-0.05449917</v>
      </c>
      <c r="G29" s="35">
        <v>-0.004249571</v>
      </c>
    </row>
    <row r="30" spans="1:7" ht="12">
      <c r="A30" s="21" t="s">
        <v>38</v>
      </c>
      <c r="B30" s="31">
        <v>0.1932889</v>
      </c>
      <c r="C30" s="15">
        <v>0.1572914</v>
      </c>
      <c r="D30" s="15">
        <v>0.1530048</v>
      </c>
      <c r="E30" s="15">
        <v>0.05885598</v>
      </c>
      <c r="F30" s="27">
        <v>0.2456534</v>
      </c>
      <c r="G30" s="37">
        <v>0.1495998</v>
      </c>
    </row>
    <row r="31" spans="1:7" ht="12">
      <c r="A31" s="20" t="s">
        <v>39</v>
      </c>
      <c r="B31" s="29">
        <v>0.03151006</v>
      </c>
      <c r="C31" s="13">
        <v>0.04624922</v>
      </c>
      <c r="D31" s="13">
        <v>0.02767196</v>
      </c>
      <c r="E31" s="13">
        <v>0.04242382</v>
      </c>
      <c r="F31" s="25">
        <v>0.02193619</v>
      </c>
      <c r="G31" s="35">
        <v>0.0354792</v>
      </c>
    </row>
    <row r="32" spans="1:7" ht="12">
      <c r="A32" s="20" t="s">
        <v>40</v>
      </c>
      <c r="B32" s="29">
        <v>0.009003124</v>
      </c>
      <c r="C32" s="13">
        <v>0.01586277</v>
      </c>
      <c r="D32" s="13">
        <v>-0.001631157</v>
      </c>
      <c r="E32" s="13">
        <v>0.00521845</v>
      </c>
      <c r="F32" s="25">
        <v>-0.02179175</v>
      </c>
      <c r="G32" s="35">
        <v>0.003069777</v>
      </c>
    </row>
    <row r="33" spans="1:7" ht="12">
      <c r="A33" s="20" t="s">
        <v>41</v>
      </c>
      <c r="B33" s="29">
        <v>0.06555866</v>
      </c>
      <c r="C33" s="13">
        <v>0.05271861</v>
      </c>
      <c r="D33" s="13">
        <v>0.07044068</v>
      </c>
      <c r="E33" s="13">
        <v>0.08346332</v>
      </c>
      <c r="F33" s="25">
        <v>0.07049211</v>
      </c>
      <c r="G33" s="35">
        <v>0.06861231</v>
      </c>
    </row>
    <row r="34" spans="1:7" ht="12">
      <c r="A34" s="21" t="s">
        <v>42</v>
      </c>
      <c r="B34" s="31">
        <v>0.03157</v>
      </c>
      <c r="C34" s="15">
        <v>0.01948711</v>
      </c>
      <c r="D34" s="15">
        <v>0.009600544</v>
      </c>
      <c r="E34" s="15">
        <v>-0.01029225</v>
      </c>
      <c r="F34" s="27">
        <v>-0.04290214</v>
      </c>
      <c r="G34" s="37">
        <v>0.003363683</v>
      </c>
    </row>
    <row r="35" spans="1:7" ht="12.75" thickBot="1">
      <c r="A35" s="22" t="s">
        <v>43</v>
      </c>
      <c r="B35" s="32">
        <v>-0.002315752</v>
      </c>
      <c r="C35" s="16">
        <v>-0.0005014118</v>
      </c>
      <c r="D35" s="16">
        <v>-0.0004995357</v>
      </c>
      <c r="E35" s="16">
        <v>-0.002393117</v>
      </c>
      <c r="F35" s="28">
        <v>-0.001252867</v>
      </c>
      <c r="G35" s="38">
        <v>-0.001318935</v>
      </c>
    </row>
    <row r="36" spans="1:7" ht="12">
      <c r="A36" s="4" t="s">
        <v>44</v>
      </c>
      <c r="B36" s="3">
        <v>22.19544</v>
      </c>
      <c r="C36" s="3">
        <v>22.19238</v>
      </c>
      <c r="D36" s="3">
        <v>22.19849</v>
      </c>
      <c r="E36" s="3">
        <v>22.19544</v>
      </c>
      <c r="F36" s="3">
        <v>22.20154</v>
      </c>
      <c r="G36" s="3"/>
    </row>
    <row r="37" spans="1:6" ht="12">
      <c r="A37" s="4" t="s">
        <v>45</v>
      </c>
      <c r="B37" s="2">
        <v>0.3331502</v>
      </c>
      <c r="C37" s="2">
        <v>0.2548218</v>
      </c>
      <c r="D37" s="2">
        <v>0.1983643</v>
      </c>
      <c r="E37" s="2">
        <v>0.1637777</v>
      </c>
      <c r="F37" s="2">
        <v>0.126648</v>
      </c>
    </row>
    <row r="38" spans="1:7" ht="12">
      <c r="A38" s="4" t="s">
        <v>53</v>
      </c>
      <c r="B38" s="2">
        <v>-6.952588E-05</v>
      </c>
      <c r="C38" s="2">
        <v>-0.0001933066</v>
      </c>
      <c r="D38" s="2">
        <v>-1.201663E-05</v>
      </c>
      <c r="E38" s="2">
        <v>-6.372784E-05</v>
      </c>
      <c r="F38" s="2">
        <v>0.0005619544</v>
      </c>
      <c r="G38" s="2">
        <v>-6.564653E-05</v>
      </c>
    </row>
    <row r="39" spans="1:7" ht="12.75" thickBot="1">
      <c r="A39" s="4" t="s">
        <v>54</v>
      </c>
      <c r="B39" s="2">
        <v>-2.722685E-05</v>
      </c>
      <c r="C39" s="2">
        <v>-0.0001230074</v>
      </c>
      <c r="D39" s="2">
        <v>-1.113138E-05</v>
      </c>
      <c r="E39" s="2">
        <v>5.736621E-05</v>
      </c>
      <c r="F39" s="2">
        <v>0.0001631323</v>
      </c>
      <c r="G39" s="2">
        <v>0.0006516699</v>
      </c>
    </row>
    <row r="40" spans="2:7" ht="12.75" thickBot="1">
      <c r="B40" s="7" t="s">
        <v>46</v>
      </c>
      <c r="C40" s="18">
        <v>-0.00376</v>
      </c>
      <c r="D40" s="17" t="s">
        <v>47</v>
      </c>
      <c r="E40" s="18">
        <v>3.116851</v>
      </c>
      <c r="F40" s="17" t="s">
        <v>48</v>
      </c>
      <c r="G40" s="8">
        <v>55.114175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12.507</v>
      </c>
      <c r="C43" s="1">
        <v>12.507</v>
      </c>
      <c r="D43" s="1">
        <v>12.507</v>
      </c>
      <c r="E43" s="1">
        <v>12.507</v>
      </c>
      <c r="F43" s="1">
        <v>12.507</v>
      </c>
      <c r="G43" s="1">
        <v>12.507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77.140625" style="0" bestFit="1" customWidth="1"/>
    <col min="2" max="2" width="13.140625" style="0" bestFit="1" customWidth="1"/>
    <col min="3" max="3" width="12.57421875" style="0" bestFit="1" customWidth="1"/>
    <col min="4" max="4" width="13.7109375" style="0" bestFit="1" customWidth="1"/>
    <col min="5" max="5" width="18.281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0.002258</v>
      </c>
      <c r="C4">
        <v>0.00376</v>
      </c>
      <c r="D4">
        <v>0.003759</v>
      </c>
      <c r="E4">
        <v>0.00376</v>
      </c>
      <c r="F4">
        <v>0.002089</v>
      </c>
      <c r="G4">
        <v>0.011719</v>
      </c>
    </row>
    <row r="5" spans="1:7" ht="12.75">
      <c r="A5" t="s">
        <v>13</v>
      </c>
      <c r="B5">
        <v>-5.340106</v>
      </c>
      <c r="C5">
        <v>-1.956771</v>
      </c>
      <c r="D5">
        <v>1.101775</v>
      </c>
      <c r="E5">
        <v>2.651648</v>
      </c>
      <c r="F5">
        <v>2.58274</v>
      </c>
      <c r="G5">
        <v>5.23641</v>
      </c>
    </row>
    <row r="6" spans="1:7" ht="12.75">
      <c r="A6" t="s">
        <v>14</v>
      </c>
      <c r="B6" s="49">
        <v>41.06864</v>
      </c>
      <c r="C6" s="49">
        <v>113.9929</v>
      </c>
      <c r="D6" s="49">
        <v>7.054178</v>
      </c>
      <c r="E6" s="49">
        <v>37.66592</v>
      </c>
      <c r="F6" s="49">
        <v>-330.0657</v>
      </c>
      <c r="G6" s="49">
        <v>-0.002737505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0.2425262</v>
      </c>
      <c r="C8" s="49">
        <v>0.1916556</v>
      </c>
      <c r="D8" s="49">
        <v>1.047629</v>
      </c>
      <c r="E8" s="49">
        <v>1.8831</v>
      </c>
      <c r="F8" s="49">
        <v>1.219484</v>
      </c>
      <c r="G8" s="49">
        <v>0.949317</v>
      </c>
    </row>
    <row r="9" spans="1:7" ht="12.75">
      <c r="A9" t="s">
        <v>17</v>
      </c>
      <c r="B9" s="49">
        <v>0.3158238</v>
      </c>
      <c r="C9" s="49">
        <v>0.1980932</v>
      </c>
      <c r="D9" s="49">
        <v>-0.2692035</v>
      </c>
      <c r="E9" s="49">
        <v>0.09409898</v>
      </c>
      <c r="F9" s="49">
        <v>-0.4481057</v>
      </c>
      <c r="G9" s="49">
        <v>-0.008688336</v>
      </c>
    </row>
    <row r="10" spans="1:7" ht="12.75">
      <c r="A10" t="s">
        <v>18</v>
      </c>
      <c r="B10" s="49">
        <v>0.3628276</v>
      </c>
      <c r="C10" s="49">
        <v>0.2251995</v>
      </c>
      <c r="D10" s="49">
        <v>-0.3019969</v>
      </c>
      <c r="E10" s="49">
        <v>-1.029021</v>
      </c>
      <c r="F10" s="49">
        <v>-4.09628</v>
      </c>
      <c r="G10" s="49">
        <v>-0.7613016</v>
      </c>
    </row>
    <row r="11" spans="1:7" ht="12.75">
      <c r="A11" t="s">
        <v>19</v>
      </c>
      <c r="B11" s="49">
        <v>2.46676</v>
      </c>
      <c r="C11" s="49">
        <v>1.203361</v>
      </c>
      <c r="D11" s="49">
        <v>1.702867</v>
      </c>
      <c r="E11" s="49">
        <v>1.124541</v>
      </c>
      <c r="F11" s="49">
        <v>13.1519</v>
      </c>
      <c r="G11" s="49">
        <v>3.084599</v>
      </c>
    </row>
    <row r="12" spans="1:7" ht="12.75">
      <c r="A12" t="s">
        <v>20</v>
      </c>
      <c r="B12" s="49">
        <v>-0.3576228</v>
      </c>
      <c r="C12" s="49">
        <v>0.1338246</v>
      </c>
      <c r="D12" s="49">
        <v>0.2985355</v>
      </c>
      <c r="E12" s="49">
        <v>0.2444036</v>
      </c>
      <c r="F12" s="49">
        <v>-0.06246789</v>
      </c>
      <c r="G12" s="49">
        <v>0.1028023</v>
      </c>
    </row>
    <row r="13" spans="1:7" ht="12.75">
      <c r="A13" t="s">
        <v>21</v>
      </c>
      <c r="B13" s="49">
        <v>-0.004007202</v>
      </c>
      <c r="C13" s="49">
        <v>0.08753712</v>
      </c>
      <c r="D13" s="49">
        <v>-0.0006012725</v>
      </c>
      <c r="E13" s="49">
        <v>0.04540661</v>
      </c>
      <c r="F13" s="49">
        <v>-0.1448412</v>
      </c>
      <c r="G13" s="49">
        <v>0.01190615</v>
      </c>
    </row>
    <row r="14" spans="1:7" ht="12.75">
      <c r="A14" t="s">
        <v>22</v>
      </c>
      <c r="B14" s="49">
        <v>0.03111479</v>
      </c>
      <c r="C14" s="49">
        <v>-0.03733805</v>
      </c>
      <c r="D14" s="49">
        <v>-0.08222714</v>
      </c>
      <c r="E14" s="49">
        <v>-0.07651283</v>
      </c>
      <c r="F14" s="49">
        <v>0.09819097</v>
      </c>
      <c r="G14" s="49">
        <v>-0.0295509</v>
      </c>
    </row>
    <row r="15" spans="1:7" ht="12.75">
      <c r="A15" t="s">
        <v>23</v>
      </c>
      <c r="B15" s="49">
        <v>-0.3753216</v>
      </c>
      <c r="C15" s="49">
        <v>-0.1239654</v>
      </c>
      <c r="D15" s="49">
        <v>-0.02521724</v>
      </c>
      <c r="E15" s="49">
        <v>-0.1291006</v>
      </c>
      <c r="F15" s="49">
        <v>-0.4078882</v>
      </c>
      <c r="G15" s="49">
        <v>-0.1757212</v>
      </c>
    </row>
    <row r="16" spans="1:7" ht="12.75">
      <c r="A16" t="s">
        <v>24</v>
      </c>
      <c r="B16" s="49">
        <v>-0.04407205</v>
      </c>
      <c r="C16" s="49">
        <v>0.002516452</v>
      </c>
      <c r="D16" s="49">
        <v>0.04046985</v>
      </c>
      <c r="E16" s="49">
        <v>0.02162817</v>
      </c>
      <c r="F16" s="49">
        <v>-0.00396149</v>
      </c>
      <c r="G16" s="49">
        <v>0.008648374</v>
      </c>
    </row>
    <row r="17" spans="1:7" ht="12.75">
      <c r="A17" t="s">
        <v>25</v>
      </c>
      <c r="B17" s="49">
        <v>-0.01572518</v>
      </c>
      <c r="C17" s="49">
        <v>-0.02125427</v>
      </c>
      <c r="D17" s="49">
        <v>-0.02745164</v>
      </c>
      <c r="E17" s="49">
        <v>-0.02458715</v>
      </c>
      <c r="F17" s="49">
        <v>-0.03999664</v>
      </c>
      <c r="G17" s="49">
        <v>-0.02525352</v>
      </c>
    </row>
    <row r="18" spans="1:7" ht="12.75">
      <c r="A18" t="s">
        <v>26</v>
      </c>
      <c r="B18" s="49">
        <v>-0.007067079</v>
      </c>
      <c r="C18" s="49">
        <v>-0.03432497</v>
      </c>
      <c r="D18" s="49">
        <v>-0.01473259</v>
      </c>
      <c r="E18" s="49">
        <v>-0.03284502</v>
      </c>
      <c r="F18" s="49">
        <v>0.03899814</v>
      </c>
      <c r="G18" s="49">
        <v>-0.01550908</v>
      </c>
    </row>
    <row r="19" spans="1:7" ht="12.75">
      <c r="A19" t="s">
        <v>27</v>
      </c>
      <c r="B19" s="49">
        <v>-0.2154573</v>
      </c>
      <c r="C19" s="49">
        <v>-0.1881817</v>
      </c>
      <c r="D19" s="49">
        <v>-0.1998314</v>
      </c>
      <c r="E19" s="49">
        <v>-0.1918182</v>
      </c>
      <c r="F19" s="49">
        <v>-0.146019</v>
      </c>
      <c r="G19" s="49">
        <v>-0.1901632</v>
      </c>
    </row>
    <row r="20" spans="1:7" ht="12.75">
      <c r="A20" t="s">
        <v>28</v>
      </c>
      <c r="B20" s="49">
        <v>-0.004872314</v>
      </c>
      <c r="C20" s="49">
        <v>4.841465E-05</v>
      </c>
      <c r="D20" s="49">
        <v>0.002384251</v>
      </c>
      <c r="E20" s="49">
        <v>0.004908859</v>
      </c>
      <c r="F20" s="49">
        <v>0.003297079</v>
      </c>
      <c r="G20" s="49">
        <v>0.001502967</v>
      </c>
    </row>
    <row r="21" spans="1:7" ht="12.75">
      <c r="A21" t="s">
        <v>29</v>
      </c>
      <c r="B21" s="49">
        <v>15.57898</v>
      </c>
      <c r="C21" s="49">
        <v>71.91226</v>
      </c>
      <c r="D21" s="49">
        <v>6.563447</v>
      </c>
      <c r="E21" s="49">
        <v>-33.54602</v>
      </c>
      <c r="F21" s="49">
        <v>-97.66768</v>
      </c>
      <c r="G21" s="49">
        <v>0.004781674</v>
      </c>
    </row>
    <row r="22" spans="1:7" ht="12.75">
      <c r="A22" t="s">
        <v>30</v>
      </c>
      <c r="B22" s="49">
        <v>-106.8062</v>
      </c>
      <c r="C22" s="49">
        <v>-39.13561</v>
      </c>
      <c r="D22" s="49">
        <v>22.03553</v>
      </c>
      <c r="E22" s="49">
        <v>53.03345</v>
      </c>
      <c r="F22" s="49">
        <v>51.65525</v>
      </c>
      <c r="G22" s="49">
        <v>0</v>
      </c>
    </row>
    <row r="23" spans="1:7" ht="12.75">
      <c r="A23" t="s">
        <v>31</v>
      </c>
      <c r="B23" s="49">
        <v>-0.2752645</v>
      </c>
      <c r="C23" s="49">
        <v>-2.708513</v>
      </c>
      <c r="D23" s="49">
        <v>-2.219285</v>
      </c>
      <c r="E23" s="49">
        <v>-0.1676667</v>
      </c>
      <c r="F23" s="49">
        <v>6.672019</v>
      </c>
      <c r="G23" s="49">
        <v>-0.3737056</v>
      </c>
    </row>
    <row r="24" spans="1:7" ht="12.75">
      <c r="A24" t="s">
        <v>32</v>
      </c>
      <c r="B24" s="49">
        <v>-0.1991459</v>
      </c>
      <c r="C24" s="49">
        <v>1.313194</v>
      </c>
      <c r="D24" s="49">
        <v>-0.2956865</v>
      </c>
      <c r="E24" s="49">
        <v>1.344962</v>
      </c>
      <c r="F24" s="49">
        <v>4.300262</v>
      </c>
      <c r="G24" s="49">
        <v>1.114656</v>
      </c>
    </row>
    <row r="25" spans="1:7" ht="12.75">
      <c r="A25" t="s">
        <v>33</v>
      </c>
      <c r="B25" s="49">
        <v>-1.243395</v>
      </c>
      <c r="C25" s="49">
        <v>-0.964601</v>
      </c>
      <c r="D25" s="49">
        <v>-0.3240408</v>
      </c>
      <c r="E25" s="49">
        <v>0.08853985</v>
      </c>
      <c r="F25" s="49">
        <v>-1.203176</v>
      </c>
      <c r="G25" s="49">
        <v>-0.6292695</v>
      </c>
    </row>
    <row r="26" spans="1:7" ht="12.75">
      <c r="A26" t="s">
        <v>34</v>
      </c>
      <c r="B26" s="49">
        <v>0.7982996</v>
      </c>
      <c r="C26" s="49">
        <v>0.7782354</v>
      </c>
      <c r="D26" s="49">
        <v>0.920274</v>
      </c>
      <c r="E26" s="49">
        <v>0.003158805</v>
      </c>
      <c r="F26" s="49">
        <v>1.248377</v>
      </c>
      <c r="G26" s="49">
        <v>0.6915445</v>
      </c>
    </row>
    <row r="27" spans="1:7" ht="12.75">
      <c r="A27" t="s">
        <v>35</v>
      </c>
      <c r="B27" s="49">
        <v>-0.04768132</v>
      </c>
      <c r="C27" s="49">
        <v>0.2682333</v>
      </c>
      <c r="D27" s="49">
        <v>0.1104174</v>
      </c>
      <c r="E27" s="49">
        <v>0.4505912</v>
      </c>
      <c r="F27" s="49">
        <v>0.4966061</v>
      </c>
      <c r="G27" s="49">
        <v>0.2590293</v>
      </c>
    </row>
    <row r="28" spans="1:7" ht="12.75">
      <c r="A28" t="s">
        <v>36</v>
      </c>
      <c r="B28" s="49">
        <v>0.1852812</v>
      </c>
      <c r="C28" s="49">
        <v>0.1684385</v>
      </c>
      <c r="D28" s="49">
        <v>-0.08962042</v>
      </c>
      <c r="E28" s="49">
        <v>0.08161663</v>
      </c>
      <c r="F28" s="49">
        <v>0.1482279</v>
      </c>
      <c r="G28" s="49">
        <v>0.08520505</v>
      </c>
    </row>
    <row r="29" spans="1:7" ht="12.75">
      <c r="A29" t="s">
        <v>37</v>
      </c>
      <c r="B29" s="49">
        <v>-0.104232</v>
      </c>
      <c r="C29" s="49">
        <v>-0.03880202</v>
      </c>
      <c r="D29" s="49">
        <v>0.02766079</v>
      </c>
      <c r="E29" s="49">
        <v>0.08636159</v>
      </c>
      <c r="F29" s="49">
        <v>-0.05449917</v>
      </c>
      <c r="G29" s="49">
        <v>-0.004249571</v>
      </c>
    </row>
    <row r="30" spans="1:7" ht="12.75">
      <c r="A30" t="s">
        <v>38</v>
      </c>
      <c r="B30" s="49">
        <v>0.1932889</v>
      </c>
      <c r="C30" s="49">
        <v>0.1572914</v>
      </c>
      <c r="D30" s="49">
        <v>0.1530048</v>
      </c>
      <c r="E30" s="49">
        <v>0.05885598</v>
      </c>
      <c r="F30" s="49">
        <v>0.2456534</v>
      </c>
      <c r="G30" s="49">
        <v>0.1495998</v>
      </c>
    </row>
    <row r="31" spans="1:7" ht="12.75">
      <c r="A31" t="s">
        <v>39</v>
      </c>
      <c r="B31" s="49">
        <v>0.03151006</v>
      </c>
      <c r="C31" s="49">
        <v>0.04624922</v>
      </c>
      <c r="D31" s="49">
        <v>0.02767196</v>
      </c>
      <c r="E31" s="49">
        <v>0.04242382</v>
      </c>
      <c r="F31" s="49">
        <v>0.02193619</v>
      </c>
      <c r="G31" s="49">
        <v>0.0354792</v>
      </c>
    </row>
    <row r="32" spans="1:7" ht="12.75">
      <c r="A32" t="s">
        <v>40</v>
      </c>
      <c r="B32" s="49">
        <v>0.009003124</v>
      </c>
      <c r="C32" s="49">
        <v>0.01586277</v>
      </c>
      <c r="D32" s="49">
        <v>-0.001631157</v>
      </c>
      <c r="E32" s="49">
        <v>0.00521845</v>
      </c>
      <c r="F32" s="49">
        <v>-0.02179175</v>
      </c>
      <c r="G32" s="49">
        <v>0.003069777</v>
      </c>
    </row>
    <row r="33" spans="1:7" ht="12.75">
      <c r="A33" t="s">
        <v>41</v>
      </c>
      <c r="B33" s="49">
        <v>0.06555866</v>
      </c>
      <c r="C33" s="49">
        <v>0.05271861</v>
      </c>
      <c r="D33" s="49">
        <v>0.07044068</v>
      </c>
      <c r="E33" s="49">
        <v>0.08346332</v>
      </c>
      <c r="F33" s="49">
        <v>0.07049211</v>
      </c>
      <c r="G33" s="49">
        <v>0.06861231</v>
      </c>
    </row>
    <row r="34" spans="1:7" ht="12.75">
      <c r="A34" t="s">
        <v>42</v>
      </c>
      <c r="B34" s="49">
        <v>0.03157</v>
      </c>
      <c r="C34" s="49">
        <v>0.01948711</v>
      </c>
      <c r="D34" s="49">
        <v>0.009600544</v>
      </c>
      <c r="E34" s="49">
        <v>-0.01029225</v>
      </c>
      <c r="F34" s="49">
        <v>-0.04290214</v>
      </c>
      <c r="G34" s="49">
        <v>0.003363683</v>
      </c>
    </row>
    <row r="35" spans="1:7" ht="12.75">
      <c r="A35" t="s">
        <v>43</v>
      </c>
      <c r="B35" s="49">
        <v>-0.002315752</v>
      </c>
      <c r="C35" s="49">
        <v>-0.0005014118</v>
      </c>
      <c r="D35" s="49">
        <v>-0.0004995357</v>
      </c>
      <c r="E35" s="49">
        <v>-0.002393117</v>
      </c>
      <c r="F35" s="49">
        <v>-0.001252867</v>
      </c>
      <c r="G35" s="49">
        <v>-0.001318935</v>
      </c>
    </row>
    <row r="36" spans="1:6" ht="12.75">
      <c r="A36" t="s">
        <v>44</v>
      </c>
      <c r="B36" s="49">
        <v>22.19544</v>
      </c>
      <c r="C36" s="49">
        <v>22.19238</v>
      </c>
      <c r="D36" s="49">
        <v>22.19849</v>
      </c>
      <c r="E36" s="49">
        <v>22.19544</v>
      </c>
      <c r="F36" s="49">
        <v>22.20154</v>
      </c>
    </row>
    <row r="37" spans="1:6" ht="12.75">
      <c r="A37" t="s">
        <v>45</v>
      </c>
      <c r="B37" s="49">
        <v>0.3331502</v>
      </c>
      <c r="C37" s="49">
        <v>0.2548218</v>
      </c>
      <c r="D37" s="49">
        <v>0.1983643</v>
      </c>
      <c r="E37" s="49">
        <v>0.1637777</v>
      </c>
      <c r="F37" s="49">
        <v>0.126648</v>
      </c>
    </row>
    <row r="38" spans="1:7" ht="12.75">
      <c r="A38" t="s">
        <v>55</v>
      </c>
      <c r="B38" s="49">
        <v>-6.952588E-05</v>
      </c>
      <c r="C38" s="49">
        <v>-0.0001933066</v>
      </c>
      <c r="D38" s="49">
        <v>-1.201663E-05</v>
      </c>
      <c r="E38" s="49">
        <v>-6.372784E-05</v>
      </c>
      <c r="F38" s="49">
        <v>0.0005619544</v>
      </c>
      <c r="G38" s="49">
        <v>-6.564653E-05</v>
      </c>
    </row>
    <row r="39" spans="1:7" ht="12.75">
      <c r="A39" t="s">
        <v>56</v>
      </c>
      <c r="B39" s="49">
        <v>-2.722685E-05</v>
      </c>
      <c r="C39" s="49">
        <v>-0.0001230074</v>
      </c>
      <c r="D39" s="49">
        <v>-1.113138E-05</v>
      </c>
      <c r="E39" s="49">
        <v>5.736621E-05</v>
      </c>
      <c r="F39" s="49">
        <v>0.0001631323</v>
      </c>
      <c r="G39" s="49">
        <v>0.0006516699</v>
      </c>
    </row>
    <row r="40" spans="2:7" ht="12.75">
      <c r="B40" t="s">
        <v>46</v>
      </c>
      <c r="C40">
        <v>-0.00376</v>
      </c>
      <c r="D40" t="s">
        <v>47</v>
      </c>
      <c r="E40">
        <v>3.116851</v>
      </c>
      <c r="F40" t="s">
        <v>48</v>
      </c>
      <c r="G40">
        <v>55.114175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12.507</v>
      </c>
      <c r="C44">
        <v>12.507</v>
      </c>
      <c r="D44">
        <v>12.507</v>
      </c>
      <c r="E44">
        <v>12.507</v>
      </c>
      <c r="F44">
        <v>12.507</v>
      </c>
      <c r="J44">
        <v>12.507</v>
      </c>
    </row>
    <row r="50" spans="1:7" ht="12.75">
      <c r="A50" t="s">
        <v>58</v>
      </c>
      <c r="B50">
        <f>-0.017/(B7*B7+B22*B22)*(B21*B22+B6*B7)</f>
        <v>-6.952588840840913E-05</v>
      </c>
      <c r="C50">
        <f>-0.017/(C7*C7+C22*C22)*(C21*C22+C6*C7)</f>
        <v>-0.00019330653319745932</v>
      </c>
      <c r="D50">
        <f>-0.017/(D7*D7+D22*D22)*(D21*D22+D6*D7)</f>
        <v>-1.2016631187151185E-05</v>
      </c>
      <c r="E50">
        <f>-0.017/(E7*E7+E22*E22)*(E21*E22+E6*E7)</f>
        <v>-6.37278312252674E-05</v>
      </c>
      <c r="F50">
        <f>-0.017/(F7*F7+F22*F22)*(F21*F22+F6*F7)</f>
        <v>0.0005619543538021344</v>
      </c>
      <c r="G50">
        <f>(B50*B$4+C50*C$4+D50*D$4+E50*E$4+F50*F$4)/SUM(B$4:F$4)</f>
        <v>3.400398185407185E-07</v>
      </c>
    </row>
    <row r="51" spans="1:7" ht="12.75">
      <c r="A51" t="s">
        <v>59</v>
      </c>
      <c r="B51">
        <f>-0.017/(B7*B7+B22*B22)*(B21*B7-B6*B22)</f>
        <v>-2.7226845594252618E-05</v>
      </c>
      <c r="C51">
        <f>-0.017/(C7*C7+C22*C22)*(C21*C7-C6*C22)</f>
        <v>-0.00012300735890936678</v>
      </c>
      <c r="D51">
        <f>-0.017/(D7*D7+D22*D22)*(D21*D7-D6*D22)</f>
        <v>-1.113138061629766E-05</v>
      </c>
      <c r="E51">
        <f>-0.017/(E7*E7+E22*E22)*(E21*E7-E6*E22)</f>
        <v>5.736620467508937E-05</v>
      </c>
      <c r="F51">
        <f>-0.017/(F7*F7+F22*F22)*(F21*F7-F6*F22)</f>
        <v>0.00016313226673657624</v>
      </c>
      <c r="G51">
        <f>(B51*B$4+C51*C$4+D51*D$4+E51*E$4+F51*F$4)/SUM(B$4:F$4)</f>
        <v>-5.982664659324518E-07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9999.997134537229</v>
      </c>
      <c r="C62">
        <f>C7+(2/0.017)*(C8*C50-C23*C51)</f>
        <v>9999.95644525761</v>
      </c>
      <c r="D62">
        <f>D7+(2/0.017)*(D8*D50-D23*D51)</f>
        <v>9999.995612626195</v>
      </c>
      <c r="E62">
        <f>E7+(2/0.017)*(E8*E50-E23*E51)</f>
        <v>9999.98701323803</v>
      </c>
      <c r="F62">
        <f>F7+(2/0.017)*(F8*F50-F23*F51)</f>
        <v>9999.952573265884</v>
      </c>
    </row>
    <row r="63" spans="1:6" ht="12.75">
      <c r="A63" t="s">
        <v>67</v>
      </c>
      <c r="B63">
        <f>B8+(3/0.017)*(B9*B50-B24*B51)</f>
        <v>0.2376944273625503</v>
      </c>
      <c r="C63">
        <f>C8+(3/0.017)*(C9*C50-C24*C51)</f>
        <v>0.21340380281181814</v>
      </c>
      <c r="D63">
        <f>D8+(3/0.017)*(D9*D50-D24*D51)</f>
        <v>1.0476190329763275</v>
      </c>
      <c r="E63">
        <f>E8+(3/0.017)*(E9*E50-E24*E51)</f>
        <v>1.8684261018903305</v>
      </c>
      <c r="F63">
        <f>F8+(3/0.017)*(F9*F50-F24*F51)</f>
        <v>1.0512499229353442</v>
      </c>
    </row>
    <row r="64" spans="1:6" ht="12.75">
      <c r="A64" t="s">
        <v>68</v>
      </c>
      <c r="B64">
        <f>B9+(4/0.017)*(B10*B50-B25*B51)</f>
        <v>0.3019227094337043</v>
      </c>
      <c r="C64">
        <f>C9+(4/0.017)*(C10*C50-C25*C51)</f>
        <v>0.15993189269785052</v>
      </c>
      <c r="D64">
        <f>D9+(4/0.017)*(D10*D50-D25*D51)</f>
        <v>-0.2691983320265992</v>
      </c>
      <c r="E64">
        <f>E9+(4/0.017)*(E10*E50-E25*E51)</f>
        <v>0.1083338226960598</v>
      </c>
      <c r="F64">
        <f>F9+(4/0.017)*(F10*F50-F25*F51)</f>
        <v>-0.9435517122893082</v>
      </c>
    </row>
    <row r="65" spans="1:6" ht="12.75">
      <c r="A65" t="s">
        <v>69</v>
      </c>
      <c r="B65">
        <f>B10+(5/0.017)*(B11*B50-B26*B51)</f>
        <v>0.3187780410167136</v>
      </c>
      <c r="C65">
        <f>C10+(5/0.017)*(C11*C50-C26*C51)</f>
        <v>0.18493807002021964</v>
      </c>
      <c r="D65">
        <f>D10+(5/0.017)*(D11*D50-D26*D51)</f>
        <v>-0.3050024307454376</v>
      </c>
      <c r="E65">
        <f>E10+(5/0.017)*(E11*E50-E26*E51)</f>
        <v>-1.0501521081494272</v>
      </c>
      <c r="F65">
        <f>F10+(5/0.017)*(F11*F50-F26*F51)</f>
        <v>-1.9824220894063282</v>
      </c>
    </row>
    <row r="66" spans="1:6" ht="12.75">
      <c r="A66" t="s">
        <v>70</v>
      </c>
      <c r="B66">
        <f>B11+(6/0.017)*(B12*B50-B27*B51)</f>
        <v>2.4750773520991998</v>
      </c>
      <c r="C66">
        <f>C11+(6/0.017)*(C12*C50-C27*C51)</f>
        <v>1.2058758824665907</v>
      </c>
      <c r="D66">
        <f>D11+(6/0.017)*(D12*D50-D27*D51)</f>
        <v>1.7020346613316317</v>
      </c>
      <c r="E66">
        <f>E11+(6/0.017)*(E12*E50-E27*E51)</f>
        <v>1.1099207582203616</v>
      </c>
      <c r="F66">
        <f>F11+(6/0.017)*(F12*F50-F27*F51)</f>
        <v>13.110917677108278</v>
      </c>
    </row>
    <row r="67" spans="1:6" ht="12.75">
      <c r="A67" t="s">
        <v>71</v>
      </c>
      <c r="B67">
        <f>B12+(7/0.017)*(B13*B50-B28*B51)</f>
        <v>-0.3554308830399413</v>
      </c>
      <c r="C67">
        <f>C12+(7/0.017)*(C13*C50-C28*C51)</f>
        <v>0.13538834969485633</v>
      </c>
      <c r="D67">
        <f>D12+(7/0.017)*(D13*D50-D28*D51)</f>
        <v>0.29812769904982594</v>
      </c>
      <c r="E67">
        <f>E12+(7/0.017)*(E13*E50-E28*E51)</f>
        <v>0.2412841936729154</v>
      </c>
      <c r="F67">
        <f>F12+(7/0.017)*(F13*F50-F28*F51)</f>
        <v>-0.10593990611139399</v>
      </c>
    </row>
    <row r="68" spans="1:6" ht="12.75">
      <c r="A68" t="s">
        <v>72</v>
      </c>
      <c r="B68">
        <f>B13+(8/0.017)*(B14*B50-B29*B51)</f>
        <v>-0.006360704111704104</v>
      </c>
      <c r="C68">
        <f>C13+(8/0.017)*(C14*C50-C29*C51)</f>
        <v>0.08868759294179057</v>
      </c>
      <c r="D68">
        <f>D13+(8/0.017)*(D14*D50-D29*D51)</f>
        <v>8.607968984342194E-06</v>
      </c>
      <c r="E68">
        <f>E13+(8/0.017)*(E14*E50-E29*E51)</f>
        <v>0.04536979120884773</v>
      </c>
      <c r="F68">
        <f>F13+(8/0.017)*(F14*F50-F29*F51)</f>
        <v>-0.11469088647862741</v>
      </c>
    </row>
    <row r="69" spans="1:6" ht="12.75">
      <c r="A69" t="s">
        <v>73</v>
      </c>
      <c r="B69">
        <f>B14+(9/0.017)*(B15*B50-B30*B51)</f>
        <v>0.04771566837813156</v>
      </c>
      <c r="C69">
        <f>C14+(9/0.017)*(C15*C50-C30*C51)</f>
        <v>-0.014408526903980125</v>
      </c>
      <c r="D69">
        <f>D14+(9/0.017)*(D15*D50-D30*D51)</f>
        <v>-0.08116504420952793</v>
      </c>
      <c r="E69">
        <f>E14+(9/0.017)*(E15*E50-E30*E51)</f>
        <v>-0.0739446762661394</v>
      </c>
      <c r="F69">
        <f>F14+(9/0.017)*(F15*F50-F30*F51)</f>
        <v>-0.044373554261915485</v>
      </c>
    </row>
    <row r="70" spans="1:6" ht="12.75">
      <c r="A70" t="s">
        <v>74</v>
      </c>
      <c r="B70">
        <f>B15+(10/0.017)*(B16*B50-B31*B51)</f>
        <v>-0.37301450119499086</v>
      </c>
      <c r="C70">
        <f>C15+(10/0.017)*(C16*C50-C31*C51)</f>
        <v>-0.12090507776956444</v>
      </c>
      <c r="D70">
        <f>D15+(10/0.017)*(D16*D50-D31*D51)</f>
        <v>-0.02532211302499433</v>
      </c>
      <c r="E70">
        <f>E15+(10/0.017)*(E16*E50-E31*E51)</f>
        <v>-0.13134295876981797</v>
      </c>
      <c r="F70">
        <f>F15+(10/0.017)*(F16*F50-F31*F51)</f>
        <v>-0.4113027158537105</v>
      </c>
    </row>
    <row r="71" spans="1:6" ht="12.75">
      <c r="A71" t="s">
        <v>75</v>
      </c>
      <c r="B71">
        <f>B16+(11/0.017)*(B17*B50-B32*B51)</f>
        <v>-0.04320600461494961</v>
      </c>
      <c r="C71">
        <f>C16+(11/0.017)*(C17*C50-C32*C51)</f>
        <v>0.006437516330136735</v>
      </c>
      <c r="D71">
        <f>D16+(11/0.017)*(D17*D50-D32*D51)</f>
        <v>0.04067155066137974</v>
      </c>
      <c r="E71">
        <f>E16+(11/0.017)*(E17*E50-E32*E51)</f>
        <v>0.022448331989527042</v>
      </c>
      <c r="F71">
        <f>F16+(11/0.017)*(F17*F50-F32*F51)</f>
        <v>-0.016204715442929292</v>
      </c>
    </row>
    <row r="72" spans="1:6" ht="12.75">
      <c r="A72" t="s">
        <v>76</v>
      </c>
      <c r="B72">
        <f>B17+(12/0.017)*(B18*B50-B33*B51)</f>
        <v>-0.014118379675919869</v>
      </c>
      <c r="C72">
        <f>C17+(12/0.017)*(C18*C50-C33*C51)</f>
        <v>-0.01199308086992019</v>
      </c>
      <c r="D72">
        <f>D17+(12/0.017)*(D18*D50-D33*D51)</f>
        <v>-0.02677318956206188</v>
      </c>
      <c r="E72">
        <f>E17+(12/0.017)*(E18*E50-E33*E51)</f>
        <v>-0.026489384357763726</v>
      </c>
      <c r="F72">
        <f>F17+(12/0.017)*(F18*F50-F33*F51)</f>
        <v>-0.03264442573752393</v>
      </c>
    </row>
    <row r="73" spans="1:6" ht="12.75">
      <c r="A73" t="s">
        <v>77</v>
      </c>
      <c r="B73">
        <f>B18+(13/0.017)*(B19*B50-B34*B51)</f>
        <v>0.005045412309167052</v>
      </c>
      <c r="C73">
        <f>C18+(13/0.017)*(C19*C50-C34*C51)</f>
        <v>-0.004674409433114809</v>
      </c>
      <c r="D73">
        <f>D18+(13/0.017)*(D19*D50-D34*D51)</f>
        <v>-0.012814579526094426</v>
      </c>
      <c r="E73">
        <f>E18+(13/0.017)*(E19*E50-E34*E51)</f>
        <v>-0.02304563132101041</v>
      </c>
      <c r="F73">
        <f>F18+(13/0.017)*(F19*F50-F34*F51)</f>
        <v>-0.018398610749599482</v>
      </c>
    </row>
    <row r="74" spans="1:6" ht="12.75">
      <c r="A74" t="s">
        <v>78</v>
      </c>
      <c r="B74">
        <f>B19+(14/0.017)*(B20*B50-B35*B51)</f>
        <v>-0.21523025183985728</v>
      </c>
      <c r="C74">
        <f>C19+(14/0.017)*(C20*C50-C35*C51)</f>
        <v>-0.18824020040773415</v>
      </c>
      <c r="D74">
        <f>D19+(14/0.017)*(D20*D50-D35*D51)</f>
        <v>-0.19985957391865047</v>
      </c>
      <c r="E74">
        <f>E19+(14/0.017)*(E20*E50-E35*E51)</f>
        <v>-0.19196276803383416</v>
      </c>
      <c r="F74">
        <f>F19+(14/0.017)*(F20*F50-F35*F51)</f>
        <v>-0.14432484276146315</v>
      </c>
    </row>
    <row r="75" spans="1:6" ht="12.75">
      <c r="A75" t="s">
        <v>79</v>
      </c>
      <c r="B75" s="49">
        <f>B20</f>
        <v>-0.004872314</v>
      </c>
      <c r="C75" s="49">
        <f>C20</f>
        <v>4.841465E-05</v>
      </c>
      <c r="D75" s="49">
        <f>D20</f>
        <v>0.002384251</v>
      </c>
      <c r="E75" s="49">
        <f>E20</f>
        <v>0.004908859</v>
      </c>
      <c r="F75" s="49">
        <f>F20</f>
        <v>0.003297079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-106.80472531935179</v>
      </c>
      <c r="C82">
        <f>C22+(2/0.017)*(C8*C51+C23*C50)</f>
        <v>-39.07678668129717</v>
      </c>
      <c r="D82">
        <f>D22+(2/0.017)*(D8*D51+D23*D50)</f>
        <v>22.037295502611826</v>
      </c>
      <c r="E82">
        <f>E22+(2/0.017)*(E8*E51+E23*E50)</f>
        <v>53.04741603943334</v>
      </c>
      <c r="F82">
        <f>F22+(2/0.017)*(F8*F51+F23*F50)</f>
        <v>52.11975674292583</v>
      </c>
    </row>
    <row r="83" spans="1:6" ht="12.75">
      <c r="A83" t="s">
        <v>82</v>
      </c>
      <c r="B83">
        <f>B23+(3/0.017)*(B9*B51+B24*B50)</f>
        <v>-0.2743385747442114</v>
      </c>
      <c r="C83">
        <f>C23+(3/0.017)*(C9*C51+C24*C50)</f>
        <v>-2.757609923689225</v>
      </c>
      <c r="D83">
        <f>D23+(3/0.017)*(D9*D51+D24*D50)</f>
        <v>-2.2181291596048367</v>
      </c>
      <c r="E83">
        <f>E23+(3/0.017)*(E9*E51+E24*E50)</f>
        <v>-0.1818396547048237</v>
      </c>
      <c r="F83">
        <f>F23+(3/0.017)*(F9*F51+F24*F50)</f>
        <v>7.085569080260816</v>
      </c>
    </row>
    <row r="84" spans="1:6" ht="12.75">
      <c r="A84" t="s">
        <v>83</v>
      </c>
      <c r="B84">
        <f>B24+(4/0.017)*(B10*B51+B25*B50)</f>
        <v>-0.18112954918234336</v>
      </c>
      <c r="C84">
        <f>C24+(4/0.017)*(C10*C51+C25*C50)</f>
        <v>1.3505498775308453</v>
      </c>
      <c r="D84">
        <f>D24+(4/0.017)*(D10*D51+D25*D50)</f>
        <v>-0.29397931853599263</v>
      </c>
      <c r="E84">
        <f>E24+(4/0.017)*(E10*E51+E25*E50)</f>
        <v>1.3297447101368292</v>
      </c>
      <c r="F84">
        <f>F24+(4/0.017)*(F10*F51+F25*F50)</f>
        <v>3.9839407216051907</v>
      </c>
    </row>
    <row r="85" spans="1:6" ht="12.75">
      <c r="A85" t="s">
        <v>84</v>
      </c>
      <c r="B85">
        <f>B25+(5/0.017)*(B11*B51+B26*B50)</f>
        <v>-1.27947281839534</v>
      </c>
      <c r="C85">
        <f>C25+(5/0.017)*(C11*C51+C26*C50)</f>
        <v>-1.052383425179433</v>
      </c>
      <c r="D85">
        <f>D25+(5/0.017)*(D11*D51+D26*D50)</f>
        <v>-0.33286840410736984</v>
      </c>
      <c r="E85">
        <f>E25+(5/0.017)*(E11*E51+E26*E50)</f>
        <v>0.10745436334694593</v>
      </c>
      <c r="F85">
        <f>F25+(5/0.017)*(F11*F51+F26*F50)</f>
        <v>-0.3658141914031694</v>
      </c>
    </row>
    <row r="86" spans="1:6" ht="12.75">
      <c r="A86" t="s">
        <v>85</v>
      </c>
      <c r="B86">
        <f>B26+(6/0.017)*(B12*B51+B27*B50)</f>
        <v>0.802906197725907</v>
      </c>
      <c r="C86">
        <f>C26+(6/0.017)*(C12*C51+C27*C50)</f>
        <v>0.7541250494420413</v>
      </c>
      <c r="D86">
        <f>D26+(6/0.017)*(D12*D51+D27*D50)</f>
        <v>0.9186328385469104</v>
      </c>
      <c r="E86">
        <f>E26+(6/0.017)*(E12*E51+E27*E50)</f>
        <v>-0.002027557236798367</v>
      </c>
      <c r="F86">
        <f>F26+(6/0.017)*(F12*F51+F27*F50)</f>
        <v>1.3432756228914402</v>
      </c>
    </row>
    <row r="87" spans="1:6" ht="12.75">
      <c r="A87" t="s">
        <v>86</v>
      </c>
      <c r="B87">
        <f>B27+(7/0.017)*(B13*B51+B28*B50)</f>
        <v>-0.052940682115105886</v>
      </c>
      <c r="C87">
        <f>C27+(7/0.017)*(C13*C51+C28*C50)</f>
        <v>0.25039237017600074</v>
      </c>
      <c r="D87">
        <f>D27+(7/0.017)*(D13*D51+D28*D50)</f>
        <v>0.11086359998171791</v>
      </c>
      <c r="E87">
        <f>E27+(7/0.017)*(E13*E51+E28*E50)</f>
        <v>0.44952207520160753</v>
      </c>
      <c r="F87">
        <f>F27+(7/0.017)*(F13*F51+F28*F50)</f>
        <v>0.5211757049064536</v>
      </c>
    </row>
    <row r="88" spans="1:6" ht="12.75">
      <c r="A88" t="s">
        <v>87</v>
      </c>
      <c r="B88">
        <f>B28+(8/0.017)*(B14*B51+B29*B50)</f>
        <v>0.18829280697296835</v>
      </c>
      <c r="C88">
        <f>C28+(8/0.017)*(C14*C51+C29*C50)</f>
        <v>0.17412957712215735</v>
      </c>
      <c r="D88">
        <f>D28+(8/0.017)*(D14*D51+D29*D50)</f>
        <v>-0.08934610843268032</v>
      </c>
      <c r="E88">
        <f>E28+(8/0.017)*(E14*E51+E29*E50)</f>
        <v>0.07696115353039244</v>
      </c>
      <c r="F88">
        <f>F28+(8/0.017)*(F14*F51+F29*F50)</f>
        <v>0.141353579834852</v>
      </c>
    </row>
    <row r="89" spans="1:6" ht="12.75">
      <c r="A89" t="s">
        <v>88</v>
      </c>
      <c r="B89">
        <f>B29+(9/0.017)*(B15*B51+B30*B50)</f>
        <v>-0.10593657842149216</v>
      </c>
      <c r="C89">
        <f>C29+(9/0.017)*(C15*C51+C30*C50)</f>
        <v>-0.04682620759239322</v>
      </c>
      <c r="D89">
        <f>D29+(9/0.017)*(D15*D51+D30*D50)</f>
        <v>0.02683601964738931</v>
      </c>
      <c r="E89">
        <f>E29+(9/0.017)*(E15*E51+E30*E50)</f>
        <v>0.08045506184530406</v>
      </c>
      <c r="F89">
        <f>F29+(9/0.017)*(F15*F51+F30*F50)</f>
        <v>-0.016642908874308374</v>
      </c>
    </row>
    <row r="90" spans="1:6" ht="12.75">
      <c r="A90" t="s">
        <v>89</v>
      </c>
      <c r="B90">
        <f>B30+(10/0.017)*(B16*B51+B31*B50)</f>
        <v>0.19270606352062936</v>
      </c>
      <c r="C90">
        <f>C30+(10/0.017)*(C16*C51+C31*C50)</f>
        <v>0.15185033029668893</v>
      </c>
      <c r="D90">
        <f>D30+(10/0.017)*(D16*D51+D31*D50)</f>
        <v>0.152544206446247</v>
      </c>
      <c r="E90">
        <f>E30+(10/0.017)*(E16*E51+E31*E50)</f>
        <v>0.05799547881533912</v>
      </c>
      <c r="F90">
        <f>F30+(10/0.017)*(F16*F51+F31*F50)</f>
        <v>0.252524512137045</v>
      </c>
    </row>
    <row r="91" spans="1:6" ht="12.75">
      <c r="A91" t="s">
        <v>90</v>
      </c>
      <c r="B91">
        <f>B31+(11/0.017)*(B17*B51+B32*B50)</f>
        <v>0.03138206972857402</v>
      </c>
      <c r="C91">
        <f>C31+(11/0.017)*(C17*C51+C32*C50)</f>
        <v>0.04595678470405983</v>
      </c>
      <c r="D91">
        <f>D31+(11/0.017)*(D17*D51+D32*D50)</f>
        <v>0.02788236778353224</v>
      </c>
      <c r="E91">
        <f>E31+(11/0.017)*(E17*E51+E32*E50)</f>
        <v>0.04129597577755995</v>
      </c>
      <c r="F91">
        <f>F31+(11/0.017)*(F17*F51+F32*F50)</f>
        <v>0.00979043560707887</v>
      </c>
    </row>
    <row r="92" spans="1:6" ht="12.75">
      <c r="A92" t="s">
        <v>91</v>
      </c>
      <c r="B92">
        <f>B32+(12/0.017)*(B18*B51+B33*B50)</f>
        <v>0.005921517074849799</v>
      </c>
      <c r="C92">
        <f>C32+(12/0.017)*(C18*C51+C33*C50)</f>
        <v>0.011649620943708945</v>
      </c>
      <c r="D92">
        <f>D32+(12/0.017)*(D18*D51+D33*D50)</f>
        <v>-0.002112897427325842</v>
      </c>
      <c r="E92">
        <f>E32+(12/0.017)*(E18*E51+E33*E50)</f>
        <v>0.0001338872868203141</v>
      </c>
      <c r="F92">
        <f>F32+(12/0.017)*(F18*F51+F33*F50)</f>
        <v>0.010661334541112462</v>
      </c>
    </row>
    <row r="93" spans="1:6" ht="12.75">
      <c r="A93" t="s">
        <v>92</v>
      </c>
      <c r="B93">
        <f>B33+(13/0.017)*(B19*B51+B34*B50)</f>
        <v>0.06836611732050672</v>
      </c>
      <c r="C93">
        <f>C33+(13/0.017)*(C19*C51+C34*C50)</f>
        <v>0.0675391821804226</v>
      </c>
      <c r="D93">
        <f>D33+(13/0.017)*(D19*D51+D34*D50)</f>
        <v>0.07205347007579806</v>
      </c>
      <c r="E93">
        <f>E33+(13/0.017)*(E19*E51+E34*E50)</f>
        <v>0.07555015932006902</v>
      </c>
      <c r="F93">
        <f>F33+(13/0.017)*(F19*F51+F34*F50)</f>
        <v>0.033840173963442424</v>
      </c>
    </row>
    <row r="94" spans="1:6" ht="12.75">
      <c r="A94" t="s">
        <v>93</v>
      </c>
      <c r="B94">
        <f>B34+(14/0.017)*(B20*B51+B35*B50)</f>
        <v>0.03181183966972798</v>
      </c>
      <c r="C94">
        <f>C34+(14/0.017)*(C20*C51+C35*C50)</f>
        <v>0.019562027144674463</v>
      </c>
      <c r="D94">
        <f>D34+(14/0.017)*(D20*D51+D35*D50)</f>
        <v>0.009583630954863705</v>
      </c>
      <c r="E94">
        <f>E34+(14/0.017)*(E20*E51+E35*E50)</f>
        <v>-0.009934747015911257</v>
      </c>
      <c r="F94">
        <f>F34+(14/0.017)*(F20*F51+F35*F50)</f>
        <v>-0.04303900572488684</v>
      </c>
    </row>
    <row r="95" spans="1:6" ht="12.75">
      <c r="A95" t="s">
        <v>94</v>
      </c>
      <c r="B95" s="49">
        <f>B35</f>
        <v>-0.002315752</v>
      </c>
      <c r="C95" s="49">
        <f>C35</f>
        <v>-0.0005014118</v>
      </c>
      <c r="D95" s="49">
        <f>D35</f>
        <v>-0.0004995357</v>
      </c>
      <c r="E95" s="49">
        <f>E35</f>
        <v>-0.002393117</v>
      </c>
      <c r="F95" s="49">
        <f>F35</f>
        <v>-0.001252867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0.2376944954730231</v>
      </c>
      <c r="C103">
        <f>C63*10000/C62</f>
        <v>0.21340473229063212</v>
      </c>
      <c r="D103">
        <f>D63*10000/D62</f>
        <v>1.0476194926061593</v>
      </c>
      <c r="E103">
        <f>E63*10000/E62</f>
        <v>1.868428528373986</v>
      </c>
      <c r="F103">
        <f>F63*10000/F62</f>
        <v>1.0512549086940486</v>
      </c>
      <c r="G103">
        <f>AVERAGE(C103:E103)</f>
        <v>1.0431509177569258</v>
      </c>
      <c r="H103">
        <f>STDEV(C103:E103)</f>
        <v>0.8275209468777368</v>
      </c>
      <c r="I103">
        <f>(B103*B4+C103*C4+D103*D4+E103*E4+F103*F4)/SUM(B4:F4)</f>
        <v>0.927843364126806</v>
      </c>
      <c r="K103">
        <f>(LN(H103)+LN(H123))/2-LN(K114*K115^3)</f>
        <v>-3.8200418826393854</v>
      </c>
    </row>
    <row r="104" spans="1:11" ht="12.75">
      <c r="A104" t="s">
        <v>68</v>
      </c>
      <c r="B104">
        <f>B64*10000/B62</f>
        <v>0.3019227959485575</v>
      </c>
      <c r="C104">
        <f>C64*10000/C62</f>
        <v>0.1599325892801231</v>
      </c>
      <c r="D104">
        <f>D64*10000/D62</f>
        <v>-0.26919845013402205</v>
      </c>
      <c r="E104">
        <f>E64*10000/E62</f>
        <v>0.10833396338679938</v>
      </c>
      <c r="F104">
        <f>F64*10000/F62</f>
        <v>-0.94355618726815</v>
      </c>
      <c r="G104">
        <f>AVERAGE(C104:E104)</f>
        <v>-0.00031063248903318946</v>
      </c>
      <c r="H104">
        <f>STDEV(C104:E104)</f>
        <v>0.2342884939704325</v>
      </c>
      <c r="I104">
        <f>(B104*B4+C104*C4+D104*D4+E104*E4+F104*F4)/SUM(B4:F4)</f>
        <v>-0.0827199499537619</v>
      </c>
      <c r="K104">
        <f>(LN(H104)+LN(H124))/2-LN(K114*K115^4)</f>
        <v>-4.0419059286867745</v>
      </c>
    </row>
    <row r="105" spans="1:11" ht="12.75">
      <c r="A105" t="s">
        <v>69</v>
      </c>
      <c r="B105">
        <f>B65*10000/B62</f>
        <v>0.3187781323614006</v>
      </c>
      <c r="C105">
        <f>C65*10000/C62</f>
        <v>0.18493887551672775</v>
      </c>
      <c r="D105">
        <f>D65*10000/D62</f>
        <v>-0.3050025645614638</v>
      </c>
      <c r="E105">
        <f>E65*10000/E62</f>
        <v>-1.0501534719587444</v>
      </c>
      <c r="F105">
        <f>F65*10000/F62</f>
        <v>-1.982431491431453</v>
      </c>
      <c r="G105">
        <f>AVERAGE(C105:E105)</f>
        <v>-0.39007238700116015</v>
      </c>
      <c r="H105">
        <f>STDEV(C105:E105)</f>
        <v>0.6219251825706684</v>
      </c>
      <c r="I105">
        <f>(B105*B4+C105*C4+D105*D4+E105*E4+F105*F4)/SUM(B4:F4)</f>
        <v>-0.5005253990488152</v>
      </c>
      <c r="K105">
        <f>(LN(H105)+LN(H125))/2-LN(K114*K115^5)</f>
        <v>-3.2010412517406017</v>
      </c>
    </row>
    <row r="106" spans="1:11" ht="12.75">
      <c r="A106" t="s">
        <v>70</v>
      </c>
      <c r="B106">
        <f>B66*10000/B62</f>
        <v>2.475078061323604</v>
      </c>
      <c r="C106">
        <f>C66*10000/C62</f>
        <v>1.2058811346508078</v>
      </c>
      <c r="D106">
        <f>D66*10000/D62</f>
        <v>1.702035408078188</v>
      </c>
      <c r="E106">
        <f>E66*10000/E62</f>
        <v>1.109922199649903</v>
      </c>
      <c r="F106">
        <f>F66*10000/F62</f>
        <v>13.11097985820385</v>
      </c>
      <c r="G106">
        <f>AVERAGE(C106:E106)</f>
        <v>1.3392795807929663</v>
      </c>
      <c r="H106">
        <f>STDEV(C106:E106)</f>
        <v>0.31779847698449704</v>
      </c>
      <c r="I106">
        <f>(B106*B4+C106*C4+D106*D4+E106*E4+F106*F4)/SUM(B4:F4)</f>
        <v>3.0771108935231744</v>
      </c>
      <c r="K106">
        <f>(LN(H106)+LN(H126))/2-LN(K114*K115^6)</f>
        <v>-3.0334426537139625</v>
      </c>
    </row>
    <row r="107" spans="1:11" ht="12.75">
      <c r="A107" t="s">
        <v>71</v>
      </c>
      <c r="B107">
        <f>B67*10000/B62</f>
        <v>-0.3554309848873668</v>
      </c>
      <c r="C107">
        <f>C67*10000/C62</f>
        <v>0.13538893937789404</v>
      </c>
      <c r="D107">
        <f>D67*10000/D62</f>
        <v>0.29812782984964903</v>
      </c>
      <c r="E107">
        <f>E67*10000/E62</f>
        <v>0.2412845070233614</v>
      </c>
      <c r="F107">
        <f>F67*10000/F62</f>
        <v>-0.10594040855215285</v>
      </c>
      <c r="G107">
        <f>AVERAGE(C107:E107)</f>
        <v>0.2249337587503015</v>
      </c>
      <c r="H107">
        <f>STDEV(C107:E107)</f>
        <v>0.08259235342821507</v>
      </c>
      <c r="I107">
        <f>(B107*B4+C107*C4+D107*D4+E107*E4+F107*F4)/SUM(B4:F4)</f>
        <v>0.09683105039884997</v>
      </c>
      <c r="K107">
        <f>(LN(H107)+LN(H127))/2-LN(K114*K115^7)</f>
        <v>-3.645604805927144</v>
      </c>
    </row>
    <row r="108" spans="1:9" ht="12.75">
      <c r="A108" t="s">
        <v>72</v>
      </c>
      <c r="B108">
        <f>B68*10000/B62</f>
        <v>-0.006360705934340709</v>
      </c>
      <c r="C108">
        <f>C68*10000/C62</f>
        <v>0.08868797921999937</v>
      </c>
      <c r="D108">
        <f>D68*10000/D62</f>
        <v>8.607972760981614E-06</v>
      </c>
      <c r="E108">
        <f>E68*10000/E62</f>
        <v>0.04536985012959216</v>
      </c>
      <c r="F108">
        <f>F68*10000/F62</f>
        <v>-0.11469143042262502</v>
      </c>
      <c r="G108">
        <f>AVERAGE(C108:E108)</f>
        <v>0.044688812440784174</v>
      </c>
      <c r="H108">
        <f>STDEV(C108:E108)</f>
        <v>0.04434360811268705</v>
      </c>
      <c r="I108">
        <f>(B108*B4+C108*C4+D108*D4+E108*E4+F108*F4)/SUM(B4:F4)</f>
        <v>0.016007738613302677</v>
      </c>
    </row>
    <row r="109" spans="1:9" ht="12.75">
      <c r="A109" t="s">
        <v>73</v>
      </c>
      <c r="B109">
        <f>B69*10000/B62</f>
        <v>0.047715682050882606</v>
      </c>
      <c r="C109">
        <f>C69*10000/C62</f>
        <v>-0.01440858966022121</v>
      </c>
      <c r="D109">
        <f>D69*10000/D62</f>
        <v>-0.08116507981968243</v>
      </c>
      <c r="E109">
        <f>E69*10000/E62</f>
        <v>-0.07394477229645507</v>
      </c>
      <c r="F109">
        <f>F69*10000/F62</f>
        <v>-0.04437376471218956</v>
      </c>
      <c r="G109">
        <f>AVERAGE(C109:E109)</f>
        <v>-0.05650614725878624</v>
      </c>
      <c r="H109">
        <f>STDEV(C109:E109)</f>
        <v>0.03663586326273571</v>
      </c>
      <c r="I109">
        <f>(B109*B4+C109*C4+D109*D4+E109*E4+F109*F4)/SUM(B4:F4)</f>
        <v>-0.03982228084040446</v>
      </c>
    </row>
    <row r="110" spans="1:11" ht="12.75">
      <c r="A110" t="s">
        <v>74</v>
      </c>
      <c r="B110">
        <f>B70*10000/B62</f>
        <v>-0.3730146080809381</v>
      </c>
      <c r="C110">
        <f>C70*10000/C62</f>
        <v>-0.12090560437080963</v>
      </c>
      <c r="D110">
        <f>D70*10000/D62</f>
        <v>-0.025322124134756742</v>
      </c>
      <c r="E110">
        <f>E70*10000/E62</f>
        <v>-0.1313431293420137</v>
      </c>
      <c r="F110">
        <f>F70*10000/F62</f>
        <v>-0.41130466653741654</v>
      </c>
      <c r="G110">
        <f>AVERAGE(C110:E110)</f>
        <v>-0.09252361928252668</v>
      </c>
      <c r="H110">
        <f>STDEV(C110:E110)</f>
        <v>0.05843172250116316</v>
      </c>
      <c r="I110">
        <f>(B110*B4+C110*C4+D110*D4+E110*E4+F110*F4)/SUM(B4:F4)</f>
        <v>-0.17567666305044077</v>
      </c>
      <c r="K110">
        <f>EXP(AVERAGE(K103:K107))</f>
        <v>0.028770425709303923</v>
      </c>
    </row>
    <row r="111" spans="1:9" ht="12.75">
      <c r="A111" t="s">
        <v>75</v>
      </c>
      <c r="B111">
        <f>B71*10000/B62</f>
        <v>-0.043206016995472926</v>
      </c>
      <c r="C111">
        <f>C71*10000/C62</f>
        <v>0.006437544368695395</v>
      </c>
      <c r="D111">
        <f>D71*10000/D62</f>
        <v>0.040671568505517175</v>
      </c>
      <c r="E111">
        <f>E71*10000/E62</f>
        <v>0.022448361142679323</v>
      </c>
      <c r="F111">
        <f>F71*10000/F62</f>
        <v>-0.01620479229696686</v>
      </c>
      <c r="G111">
        <f>AVERAGE(C111:E111)</f>
        <v>0.0231858246722973</v>
      </c>
      <c r="H111">
        <f>STDEV(C111:E111)</f>
        <v>0.017128922660029185</v>
      </c>
      <c r="I111">
        <f>(B111*B4+C111*C4+D111*D4+E111*E4+F111*F4)/SUM(B4:F4)</f>
        <v>0.008324870936315523</v>
      </c>
    </row>
    <row r="112" spans="1:9" ht="12.75">
      <c r="A112" t="s">
        <v>76</v>
      </c>
      <c r="B112">
        <f>B72*10000/B62</f>
        <v>-0.014118383721490163</v>
      </c>
      <c r="C112">
        <f>C72*10000/C62</f>
        <v>-0.011993133105702476</v>
      </c>
      <c r="D112">
        <f>D72*10000/D62</f>
        <v>-0.02677320130846609</v>
      </c>
      <c r="E112">
        <f>E72*10000/E62</f>
        <v>-0.02648941875894134</v>
      </c>
      <c r="F112">
        <f>F72*10000/F62</f>
        <v>-0.03264458056010818</v>
      </c>
      <c r="G112">
        <f>AVERAGE(C112:E112)</f>
        <v>-0.021751917724369973</v>
      </c>
      <c r="H112">
        <f>STDEV(C112:E112)</f>
        <v>0.00845254642454033</v>
      </c>
      <c r="I112">
        <f>(B112*B4+C112*C4+D112*D4+E112*E4+F112*F4)/SUM(B4:F4)</f>
        <v>-0.0221047419661318</v>
      </c>
    </row>
    <row r="113" spans="1:9" ht="12.75">
      <c r="A113" t="s">
        <v>77</v>
      </c>
      <c r="B113">
        <f>B73*10000/B62</f>
        <v>0.005045413754911581</v>
      </c>
      <c r="C113">
        <f>C73*10000/C62</f>
        <v>-0.004674429792473352</v>
      </c>
      <c r="D113">
        <f>D73*10000/D62</f>
        <v>-0.012814585148331946</v>
      </c>
      <c r="E113">
        <f>E73*10000/E62</f>
        <v>-0.023045661249862123</v>
      </c>
      <c r="F113">
        <f>F73*10000/F62</f>
        <v>-0.018398698008615336</v>
      </c>
      <c r="G113">
        <f>AVERAGE(C113:E113)</f>
        <v>-0.013511558730222473</v>
      </c>
      <c r="H113">
        <f>STDEV(C113:E113)</f>
        <v>0.009205425869867601</v>
      </c>
      <c r="I113">
        <f>(B113*B4+C113*C4+D113*D4+E113*E4+F113*F4)/SUM(B4:F4)</f>
        <v>-0.011483418902672998</v>
      </c>
    </row>
    <row r="114" spans="1:11" ht="12.75">
      <c r="A114" t="s">
        <v>78</v>
      </c>
      <c r="B114">
        <f>B74*10000/B62</f>
        <v>-0.21523031351330235</v>
      </c>
      <c r="C114">
        <f>C74*10000/C62</f>
        <v>-0.1882410202866487</v>
      </c>
      <c r="D114">
        <f>D74*10000/D62</f>
        <v>-0.19985966160455487</v>
      </c>
      <c r="E114">
        <f>E74*10000/E62</f>
        <v>-0.19196301733163548</v>
      </c>
      <c r="F114">
        <f>F74*10000/F62</f>
        <v>-0.14432552725030387</v>
      </c>
      <c r="G114">
        <f>AVERAGE(C114:E114)</f>
        <v>-0.19335456640761303</v>
      </c>
      <c r="H114">
        <f>STDEV(C114:E114)</f>
        <v>0.005933002034524689</v>
      </c>
      <c r="I114">
        <f>(B114*B4+C114*C4+D114*D4+E114*E4+F114*F4)/SUM(B4:F4)</f>
        <v>-0.18996068883624675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-0.004872315396143838</v>
      </c>
      <c r="C115">
        <f>C75*10000/C62</f>
        <v>4.8414860869679295E-05</v>
      </c>
      <c r="D115">
        <f>D75*10000/D62</f>
        <v>0.0023842520460604973</v>
      </c>
      <c r="E115">
        <f>E75*10000/E62</f>
        <v>0.004908865375026617</v>
      </c>
      <c r="F115">
        <f>F75*10000/F62</f>
        <v>0.0032970946370430706</v>
      </c>
      <c r="G115">
        <f>AVERAGE(C115:E115)</f>
        <v>0.002447177427318931</v>
      </c>
      <c r="H115">
        <f>STDEV(C115:E115)</f>
        <v>0.0024308361735927413</v>
      </c>
      <c r="I115">
        <f>(B115*B4+C115*C4+D115*D4+E115*E4+F115*F4)/SUM(B4:F4)</f>
        <v>0.0015031178587227485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-106.80475592385699</v>
      </c>
      <c r="C122">
        <f>C82*10000/C62</f>
        <v>-39.0769568799762</v>
      </c>
      <c r="D122">
        <f>D82*10000/D62</f>
        <v>22.03730517120137</v>
      </c>
      <c r="E122">
        <f>E82*10000/E62</f>
        <v>53.04748493093933</v>
      </c>
      <c r="F122">
        <f>F82*10000/F62</f>
        <v>52.120003931082685</v>
      </c>
      <c r="G122">
        <f>AVERAGE(C122:E122)</f>
        <v>12.002611074054835</v>
      </c>
      <c r="H122">
        <f>STDEV(C122:E122)</f>
        <v>46.87482809526528</v>
      </c>
      <c r="I122">
        <f>(B122*B4+C122*C4+D122*D4+E122*E4+F122*F4)/SUM(B4:F4)</f>
        <v>0.19716913772750627</v>
      </c>
    </row>
    <row r="123" spans="1:9" ht="12.75">
      <c r="A123" t="s">
        <v>82</v>
      </c>
      <c r="B123">
        <f>B83*10000/B62</f>
        <v>-0.27433865335493124</v>
      </c>
      <c r="C123">
        <f>C83*10000/C62</f>
        <v>-2.7576219344405213</v>
      </c>
      <c r="D123">
        <f>D83*10000/D62</f>
        <v>-2.218130132781441</v>
      </c>
      <c r="E123">
        <f>E83*10000/E62</f>
        <v>-0.18183989085596164</v>
      </c>
      <c r="F123">
        <f>F83*10000/F62</f>
        <v>7.085602684960276</v>
      </c>
      <c r="G123">
        <f>AVERAGE(C123:E123)</f>
        <v>-1.719197319359308</v>
      </c>
      <c r="H123">
        <f>STDEV(C123:E123)</f>
        <v>1.358441661701067</v>
      </c>
      <c r="I123">
        <f>(B123*B4+C123*C4+D123*D4+E123*E4+F123*F4)/SUM(B4:F4)</f>
        <v>-0.33328812892830106</v>
      </c>
    </row>
    <row r="124" spans="1:9" ht="12.75">
      <c r="A124" t="s">
        <v>83</v>
      </c>
      <c r="B124">
        <f>B84*10000/B62</f>
        <v>-0.18112960108435622</v>
      </c>
      <c r="C124">
        <f>C84*10000/C62</f>
        <v>1.3505557598416655</v>
      </c>
      <c r="D124">
        <f>D84*10000/D62</f>
        <v>-0.2939794475157653</v>
      </c>
      <c r="E124">
        <f>E84*10000/E62</f>
        <v>1.3297464370468752</v>
      </c>
      <c r="F124">
        <f>F84*10000/F62</f>
        <v>3.9839596162245354</v>
      </c>
      <c r="G124">
        <f>AVERAGE(C124:E124)</f>
        <v>0.7954409164575917</v>
      </c>
      <c r="H124">
        <f>STDEV(C124:E124)</f>
        <v>0.9435230808298628</v>
      </c>
      <c r="I124">
        <f>(B124*B4+C124*C4+D124*D4+E124*E4+F124*F4)/SUM(B4:F4)</f>
        <v>1.0806584228934937</v>
      </c>
    </row>
    <row r="125" spans="1:9" ht="12.75">
      <c r="A125" t="s">
        <v>84</v>
      </c>
      <c r="B125">
        <f>B85*10000/B62</f>
        <v>-1.2794731850236178</v>
      </c>
      <c r="C125">
        <f>C85*10000/C62</f>
        <v>-1.0523880088282949</v>
      </c>
      <c r="D125">
        <f>D85*10000/D62</f>
        <v>-0.3328685501492456</v>
      </c>
      <c r="E125">
        <f>E85*10000/E62</f>
        <v>0.10745450289555111</v>
      </c>
      <c r="F125">
        <f>F85*10000/F62</f>
        <v>-0.3658159263486368</v>
      </c>
      <c r="G125">
        <f>AVERAGE(C125:E125)</f>
        <v>-0.42593401869399644</v>
      </c>
      <c r="H125">
        <f>STDEV(C125:E125)</f>
        <v>0.5854951315570954</v>
      </c>
      <c r="I125">
        <f>(B125*B4+C125*C4+D125*D4+E125*E4+F125*F4)/SUM(B4:F4)</f>
        <v>-0.5412416987228825</v>
      </c>
    </row>
    <row r="126" spans="1:9" ht="12.75">
      <c r="A126" t="s">
        <v>85</v>
      </c>
      <c r="B126">
        <f>B86*10000/B62</f>
        <v>0.8029064277957547</v>
      </c>
      <c r="C126">
        <f>C86*10000/C62</f>
        <v>0.754128334028573</v>
      </c>
      <c r="D126">
        <f>D86*10000/D62</f>
        <v>0.9186332415856524</v>
      </c>
      <c r="E126">
        <f>E86*10000/E62</f>
        <v>-0.0020275598699421083</v>
      </c>
      <c r="F126">
        <f>F86*10000/F62</f>
        <v>1.3432819936392357</v>
      </c>
      <c r="G126">
        <f>AVERAGE(C126:E126)</f>
        <v>0.5569113385814278</v>
      </c>
      <c r="H126">
        <f>STDEV(C126:E126)</f>
        <v>0.4909938750169028</v>
      </c>
      <c r="I126">
        <f>(B126*B4+C126*C4+D126*D4+E126*E4+F126*F4)/SUM(B4:F4)</f>
        <v>0.6975630401018876</v>
      </c>
    </row>
    <row r="127" spans="1:9" ht="12.75">
      <c r="A127" t="s">
        <v>86</v>
      </c>
      <c r="B127">
        <f>B87*10000/B62</f>
        <v>-0.0529406972850656</v>
      </c>
      <c r="C127">
        <f>C87*10000/C62</f>
        <v>0.2503934607582687</v>
      </c>
      <c r="D127">
        <f>D87*10000/D62</f>
        <v>0.11086364862174469</v>
      </c>
      <c r="E127">
        <f>E87*10000/E62</f>
        <v>0.4495226589859848</v>
      </c>
      <c r="F127">
        <f>F87*10000/F62</f>
        <v>0.5211781766843349</v>
      </c>
      <c r="G127">
        <f>AVERAGE(C127:E127)</f>
        <v>0.27025992278866606</v>
      </c>
      <c r="H127">
        <f>STDEV(C127:E127)</f>
        <v>0.17020131773997968</v>
      </c>
      <c r="I127">
        <f>(B127*B4+C127*C4+D127*D4+E127*E4+F127*F4)/SUM(B4:F4)</f>
        <v>0.257111364522682</v>
      </c>
    </row>
    <row r="128" spans="1:9" ht="12.75">
      <c r="A128" t="s">
        <v>87</v>
      </c>
      <c r="B128">
        <f>B88*10000/B62</f>
        <v>0.18829286092758665</v>
      </c>
      <c r="C128">
        <f>C88*10000/C62</f>
        <v>0.17413033554234802</v>
      </c>
      <c r="D128">
        <f>D88*10000/D62</f>
        <v>-0.08934614763217509</v>
      </c>
      <c r="E128">
        <f>E88*10000/E62</f>
        <v>0.07696125347814042</v>
      </c>
      <c r="F128">
        <f>F88*10000/F62</f>
        <v>0.1413542502318962</v>
      </c>
      <c r="G128">
        <f>AVERAGE(C128:E128)</f>
        <v>0.05391514712943779</v>
      </c>
      <c r="H128">
        <f>STDEV(C128:E128)</f>
        <v>0.13324153466498528</v>
      </c>
      <c r="I128">
        <f>(B128*B4+C128*C4+D128*D4+E128*E4+F128*F4)/SUM(B4:F4)</f>
        <v>0.08503177489291003</v>
      </c>
    </row>
    <row r="129" spans="1:9" ht="12.75">
      <c r="A129" t="s">
        <v>88</v>
      </c>
      <c r="B129">
        <f>B89*10000/B62</f>
        <v>-0.10593660877723302</v>
      </c>
      <c r="C129">
        <f>C89*10000/C62</f>
        <v>-0.046826411543622395</v>
      </c>
      <c r="D129">
        <f>D89*10000/D62</f>
        <v>0.02683603142135944</v>
      </c>
      <c r="E129">
        <f>E89*10000/E62</f>
        <v>0.0804551663305135</v>
      </c>
      <c r="F129">
        <f>F89*10000/F62</f>
        <v>-0.016642987806564133</v>
      </c>
      <c r="G129">
        <f>AVERAGE(C129:E129)</f>
        <v>0.020154928736083516</v>
      </c>
      <c r="H129">
        <f>STDEV(C129:E129)</f>
        <v>0.06390326960610725</v>
      </c>
      <c r="I129">
        <f>(B129*B4+C129*C4+D129*D4+E129*E4+F129*F4)/SUM(B4:F4)</f>
        <v>-0.0029854923867466956</v>
      </c>
    </row>
    <row r="130" spans="1:9" ht="12.75">
      <c r="A130" t="s">
        <v>89</v>
      </c>
      <c r="B130">
        <f>B90*10000/B62</f>
        <v>0.19270611873985025</v>
      </c>
      <c r="C130">
        <f>C90*10000/C62</f>
        <v>0.15185099167977134</v>
      </c>
      <c r="D130">
        <f>D90*10000/D62</f>
        <v>0.1525442733731219</v>
      </c>
      <c r="E130">
        <f>E90*10000/E62</f>
        <v>0.05799555413278481</v>
      </c>
      <c r="F130">
        <f>F90*10000/F62</f>
        <v>0.25252570978401456</v>
      </c>
      <c r="G130">
        <f>AVERAGE(C130:E130)</f>
        <v>0.12079693972855936</v>
      </c>
      <c r="H130">
        <f>STDEV(C130:E130)</f>
        <v>0.05438869997010822</v>
      </c>
      <c r="I130">
        <f>(B130*B4+C130*C4+D130*D4+E130*E4+F130*F4)/SUM(B4:F4)</f>
        <v>0.14879646484821224</v>
      </c>
    </row>
    <row r="131" spans="1:9" ht="12.75">
      <c r="A131" t="s">
        <v>90</v>
      </c>
      <c r="B131">
        <f>B91*10000/B62</f>
        <v>0.03138207872099185</v>
      </c>
      <c r="C131">
        <f>C91*10000/C62</f>
        <v>0.04595698486852353</v>
      </c>
      <c r="D131">
        <f>D91*10000/D62</f>
        <v>0.027882380016574615</v>
      </c>
      <c r="E131">
        <f>E91*10000/E62</f>
        <v>0.04129602940773038</v>
      </c>
      <c r="F131">
        <f>F91*10000/F62</f>
        <v>0.009790482040137728</v>
      </c>
      <c r="G131">
        <f>AVERAGE(C131:E131)</f>
        <v>0.03837846476427618</v>
      </c>
      <c r="H131">
        <f>STDEV(C131:E131)</f>
        <v>0.009383867684759501</v>
      </c>
      <c r="I131">
        <f>(B131*B4+C131*C4+D131*D4+E131*E4+F131*F4)/SUM(B4:F4)</f>
        <v>0.03354628509502534</v>
      </c>
    </row>
    <row r="132" spans="1:9" ht="12.75">
      <c r="A132" t="s">
        <v>91</v>
      </c>
      <c r="B132">
        <f>B92*10000/B62</f>
        <v>0.005921518771638958</v>
      </c>
      <c r="C132">
        <f>C92*10000/C62</f>
        <v>0.011649671683553856</v>
      </c>
      <c r="D132">
        <f>D92*10000/D62</f>
        <v>-0.0021128983543333315</v>
      </c>
      <c r="E132">
        <f>E92*10000/E62</f>
        <v>0.00013388746069677238</v>
      </c>
      <c r="F132">
        <f>F92*10000/F62</f>
        <v>0.010661385104580128</v>
      </c>
      <c r="G132">
        <f>AVERAGE(C132:E132)</f>
        <v>0.0032235535966390985</v>
      </c>
      <c r="H132">
        <f>STDEV(C132:E132)</f>
        <v>0.007383197893570856</v>
      </c>
      <c r="I132">
        <f>(B132*B4+C132*C4+D132*D4+E132*E4+F132*F4)/SUM(B4:F4)</f>
        <v>0.004608103183045695</v>
      </c>
    </row>
    <row r="133" spans="1:9" ht="12.75">
      <c r="A133" t="s">
        <v>92</v>
      </c>
      <c r="B133">
        <f>B93*10000/B62</f>
        <v>0.06836613691056874</v>
      </c>
      <c r="C133">
        <f>C93*10000/C62</f>
        <v>0.06753947634687194</v>
      </c>
      <c r="D133">
        <f>D93*10000/D62</f>
        <v>0.07205350168836264</v>
      </c>
      <c r="E133">
        <f>E93*10000/E62</f>
        <v>0.07555025743539004</v>
      </c>
      <c r="F133">
        <f>F93*10000/F62</f>
        <v>0.033840334457096895</v>
      </c>
      <c r="G133">
        <f>AVERAGE(C133:E133)</f>
        <v>0.07171441182354153</v>
      </c>
      <c r="H133">
        <f>STDEV(C133:E133)</f>
        <v>0.004016141165890315</v>
      </c>
      <c r="I133">
        <f>(B133*B4+C133*C4+D133*D4+E133*E4+F133*F4)/SUM(B4:F4)</f>
        <v>0.06616726658727762</v>
      </c>
    </row>
    <row r="134" spans="1:9" ht="12.75">
      <c r="A134" t="s">
        <v>93</v>
      </c>
      <c r="B134">
        <f>B94*10000/B62</f>
        <v>0.03181184878529482</v>
      </c>
      <c r="C134">
        <f>C94*10000/C62</f>
        <v>0.01956211234695085</v>
      </c>
      <c r="D134">
        <f>D94*10000/D62</f>
        <v>0.00958363515956269</v>
      </c>
      <c r="E134">
        <f>E94*10000/E62</f>
        <v>-0.009934759917947487</v>
      </c>
      <c r="F134">
        <f>F94*10000/F62</f>
        <v>-0.04303920984580304</v>
      </c>
      <c r="G134">
        <f>AVERAGE(C134:E134)</f>
        <v>0.0064036625295220174</v>
      </c>
      <c r="H134">
        <f>STDEV(C134:E134)</f>
        <v>0.01500335088567844</v>
      </c>
      <c r="I134">
        <f>(B134*B4+C134*C4+D134*D4+E134*E4+F134*F4)/SUM(B4:F4)</f>
        <v>0.0034651206250583605</v>
      </c>
    </row>
    <row r="135" spans="1:9" ht="12.75">
      <c r="A135" t="s">
        <v>94</v>
      </c>
      <c r="B135">
        <f>B95*10000/B62</f>
        <v>-0.0023157526635703045</v>
      </c>
      <c r="C135">
        <f>C95*10000/C62</f>
        <v>-0.0005014139838956899</v>
      </c>
      <c r="D135">
        <f>D95*10000/D62</f>
        <v>-0.0004995359191650806</v>
      </c>
      <c r="E135">
        <f>E95*10000/E62</f>
        <v>-0.002393120107888121</v>
      </c>
      <c r="F135">
        <f>F95*10000/F62</f>
        <v>-0.00125287294196719</v>
      </c>
      <c r="G135">
        <f>AVERAGE(C135:E135)</f>
        <v>-0.001131356670316297</v>
      </c>
      <c r="H135">
        <f>STDEV(C135:E135)</f>
        <v>0.0010927195939840113</v>
      </c>
      <c r="I135">
        <f>(B135*B4+C135*C4+D135*D4+E135*E4+F135*F4)/SUM(B4:F4)</f>
        <v>-0.001318790784292837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2005-08-04T06:27:09Z</cp:lastPrinted>
  <dcterms:created xsi:type="dcterms:W3CDTF">2005-08-04T06:27:09Z</dcterms:created>
  <dcterms:modified xsi:type="dcterms:W3CDTF">2005-08-06T09:44:38Z</dcterms:modified>
  <cp:category/>
  <cp:version/>
  <cp:contentType/>
  <cp:contentStatus/>
</cp:coreProperties>
</file>