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<sst xmlns="http://schemas.openxmlformats.org/spreadsheetml/2006/main" count="204" uniqueCount="98">
  <si>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16/08/2005       10:17:06</t>
  </si>
  <si>
    <t>LISSNER</t>
  </si>
  <si>
    <t>HCMQAP646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</si>
  <si>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</si>
  <si>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</si>
  <si>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</si>
  <si>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</si>
  <si>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</si>
  <si>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</si>
  <si>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</si>
  <si>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</si>
  <si>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</si>
  <si>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</si>
  <si>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</si>
  <si>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</si>
  <si>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</si>
  <si>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</si>
  <si>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</si>
  <si>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</si>
  <si>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</si>
  <si>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</si>
  <si>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</si>
  <si>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</si>
  <si>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</si>
  <si>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</si>
  <si>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</si>
  <si>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</si>
  <si>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</si>
  <si>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</si>
  <si>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</si>
  <si>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</si>
  <si>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</si>
  <si>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</si>
  <si>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</si>
  <si>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</si>
  <si>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</si>
  <si>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</si>
  <si>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</si>
  <si>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</si>
  <si>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</si>
  <si>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</si>
  <si>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</si>
  <si>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</si>
  <si>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</si>
  <si>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</si>
  <si>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</si>
  <si>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</si>
  <si>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</si>
  <si>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</si>
  <si>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</si>
  <si>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</si>
  <si>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</si>
  <si>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45mn</t>
  </si>
  <si>
    <t>Dx moy(m)</t>
  </si>
  <si>
    <t>Dy moy(m)</t>
  </si>
  <si>
    <t>Dx moy (mm)</t>
  </si>
  <si>
    <t>Dy moy (mm)</t>
  </si>
  <si>
    <t>* = Integral error  ! = Central error           Conclusion : ACCEPTED           Duration : 45mn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</si>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</sst>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-0.002252</v>
      </c>
      <c r="C4" s="12">
        <v>-0.00375</v>
      </c>
      <c r="D4" s="12">
        <v>-0.003747</v>
      </c>
      <c r="E4" s="12">
        <v>-0.003748</v>
      </c>
      <c r="F4" s="24">
        <v>-0.00208</v>
      </c>
      <c r="G4" s="34">
        <v>-0.011682</v>
      </c>
    </row>
    <row r="5" spans="1:7" ht="12.75" thickBot="1">
      <c r="A5" s="44" t="s">
        <v>13</v>
      </c>
      <c r="B5" s="45">
        <v>-0.346914</v>
      </c>
      <c r="C5" s="46">
        <v>-0.930334</v>
      </c>
      <c r="D5" s="46">
        <v>0.128908</v>
      </c>
      <c r="E5" s="46">
        <v>0.702503</v>
      </c>
      <c r="F5" s="47">
        <v>0.539129</v>
      </c>
      <c r="G5" s="48">
        <v>3.792428</v>
      </c>
    </row>
    <row r="6" spans="1:7" ht="12.75" thickTop="1">
      <c r="A6" s="6" t="s">
        <v>14</v>
      </c>
      <c r="B6" s="39">
        <v>59.87233</v>
      </c>
      <c r="C6" s="40">
        <v>27.94011</v>
      </c>
      <c r="D6" s="40">
        <v>54.65765</v>
      </c>
      <c r="E6" s="40">
        <v>-114.495</v>
      </c>
      <c r="F6" s="41">
        <v>-7.354752</v>
      </c>
      <c r="G6" s="42">
        <v>0.002049213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-0.964465</v>
      </c>
      <c r="C8" s="13">
        <v>-1.038155</v>
      </c>
      <c r="D8" s="13">
        <v>-0.5548488</v>
      </c>
      <c r="E8" s="13">
        <v>-0.5373765</v>
      </c>
      <c r="F8" s="25">
        <v>-2.415218</v>
      </c>
      <c r="G8" s="35">
        <v>-0.9746499</v>
      </c>
    </row>
    <row r="9" spans="1:7" ht="12">
      <c r="A9" s="20" t="s">
        <v>17</v>
      </c>
      <c r="B9" s="29">
        <v>0.4776145</v>
      </c>
      <c r="C9" s="13">
        <v>-0.4503262</v>
      </c>
      <c r="D9" s="13">
        <v>-0.3727271</v>
      </c>
      <c r="E9" s="13">
        <v>-0.1477032</v>
      </c>
      <c r="F9" s="25">
        <v>-1.942304</v>
      </c>
      <c r="G9" s="35">
        <v>-0.4239415</v>
      </c>
    </row>
    <row r="10" spans="1:7" ht="12">
      <c r="A10" s="20" t="s">
        <v>18</v>
      </c>
      <c r="B10" s="29">
        <v>0.8394894</v>
      </c>
      <c r="C10" s="13">
        <v>0.5771528</v>
      </c>
      <c r="D10" s="13">
        <v>-0.2501279</v>
      </c>
      <c r="E10" s="13">
        <v>-0.1831952</v>
      </c>
      <c r="F10" s="25">
        <v>-0.9695488</v>
      </c>
      <c r="G10" s="35">
        <v>0.02660097</v>
      </c>
    </row>
    <row r="11" spans="1:7" ht="12">
      <c r="A11" s="21" t="s">
        <v>19</v>
      </c>
      <c r="B11" s="31">
        <v>2.785166</v>
      </c>
      <c r="C11" s="15">
        <v>1.108723</v>
      </c>
      <c r="D11" s="15">
        <v>2.157962</v>
      </c>
      <c r="E11" s="15">
        <v>1.836044</v>
      </c>
      <c r="F11" s="27">
        <v>13.37466</v>
      </c>
      <c r="G11" s="37">
        <v>3.416413</v>
      </c>
    </row>
    <row r="12" spans="1:7" ht="12">
      <c r="A12" s="20" t="s">
        <v>20</v>
      </c>
      <c r="B12" s="29">
        <v>-0.06198079</v>
      </c>
      <c r="C12" s="13">
        <v>-0.139098</v>
      </c>
      <c r="D12" s="13">
        <v>0.03801989</v>
      </c>
      <c r="E12" s="13">
        <v>0.04214534</v>
      </c>
      <c r="F12" s="25">
        <v>-0.1530626</v>
      </c>
      <c r="G12" s="35">
        <v>-0.04360228</v>
      </c>
    </row>
    <row r="13" spans="1:7" ht="12">
      <c r="A13" s="20" t="s">
        <v>21</v>
      </c>
      <c r="B13" s="29">
        <v>-0.06332562</v>
      </c>
      <c r="C13" s="13">
        <v>-0.1722215</v>
      </c>
      <c r="D13" s="13">
        <v>-0.04821262</v>
      </c>
      <c r="E13" s="13">
        <v>0.09983253</v>
      </c>
      <c r="F13" s="25">
        <v>-0.002480589</v>
      </c>
      <c r="G13" s="35">
        <v>-0.03853092</v>
      </c>
    </row>
    <row r="14" spans="1:7" ht="12">
      <c r="A14" s="20" t="s">
        <v>22</v>
      </c>
      <c r="B14" s="29">
        <v>0.06380145</v>
      </c>
      <c r="C14" s="13">
        <v>0.1183867</v>
      </c>
      <c r="D14" s="13">
        <v>-0.01456772</v>
      </c>
      <c r="E14" s="13">
        <v>0.03042909</v>
      </c>
      <c r="F14" s="25">
        <v>0.02617885</v>
      </c>
      <c r="G14" s="35">
        <v>0.04503764</v>
      </c>
    </row>
    <row r="15" spans="1:7" ht="12">
      <c r="A15" s="21" t="s">
        <v>23</v>
      </c>
      <c r="B15" s="31">
        <v>-0.3888886</v>
      </c>
      <c r="C15" s="15">
        <v>-0.2237145</v>
      </c>
      <c r="D15" s="15">
        <v>-0.1426803</v>
      </c>
      <c r="E15" s="15">
        <v>-0.1306324</v>
      </c>
      <c r="F15" s="27">
        <v>-0.3467355</v>
      </c>
      <c r="G15" s="37">
        <v>-0.222133</v>
      </c>
    </row>
    <row r="16" spans="1:7" ht="12">
      <c r="A16" s="20" t="s">
        <v>24</v>
      </c>
      <c r="B16" s="29">
        <v>0.00576295</v>
      </c>
      <c r="C16" s="13">
        <v>-0.007065184</v>
      </c>
      <c r="D16" s="13">
        <v>0.01974512</v>
      </c>
      <c r="E16" s="13">
        <v>-0.003804572</v>
      </c>
      <c r="F16" s="25">
        <v>-0.005360432</v>
      </c>
      <c r="G16" s="35">
        <v>0.002250867</v>
      </c>
    </row>
    <row r="17" spans="1:7" ht="12">
      <c r="A17" s="20" t="s">
        <v>25</v>
      </c>
      <c r="B17" s="29">
        <v>-0.02617611</v>
      </c>
      <c r="C17" s="13">
        <v>-0.02542729</v>
      </c>
      <c r="D17" s="13">
        <v>-0.02389145</v>
      </c>
      <c r="E17" s="13">
        <v>-0.02611631</v>
      </c>
      <c r="F17" s="25">
        <v>-0.001045471</v>
      </c>
      <c r="G17" s="35">
        <v>-0.02207688</v>
      </c>
    </row>
    <row r="18" spans="1:7" ht="12">
      <c r="A18" s="20" t="s">
        <v>26</v>
      </c>
      <c r="B18" s="29">
        <v>0.01063155</v>
      </c>
      <c r="C18" s="13">
        <v>0.03015574</v>
      </c>
      <c r="D18" s="13">
        <v>0.004836598</v>
      </c>
      <c r="E18" s="13">
        <v>0.0514941</v>
      </c>
      <c r="F18" s="25">
        <v>-0.001045</v>
      </c>
      <c r="G18" s="35">
        <v>0.02220774</v>
      </c>
    </row>
    <row r="19" spans="1:7" ht="12">
      <c r="A19" s="21" t="s">
        <v>27</v>
      </c>
      <c r="B19" s="31">
        <v>-0.2071061</v>
      </c>
      <c r="C19" s="15">
        <v>-0.1867887</v>
      </c>
      <c r="D19" s="15">
        <v>-0.2126546</v>
      </c>
      <c r="E19" s="15">
        <v>-0.2042848</v>
      </c>
      <c r="F19" s="27">
        <v>-0.154191</v>
      </c>
      <c r="G19" s="37">
        <v>-0.1958042</v>
      </c>
    </row>
    <row r="20" spans="1:7" ht="12.75" thickBot="1">
      <c r="A20" s="44" t="s">
        <v>28</v>
      </c>
      <c r="B20" s="45">
        <v>0.000981644</v>
      </c>
      <c r="C20" s="46">
        <v>0.003481763</v>
      </c>
      <c r="D20" s="46">
        <v>0.003021723</v>
      </c>
      <c r="E20" s="46">
        <v>-0.002812991</v>
      </c>
      <c r="F20" s="47">
        <v>0.003336179</v>
      </c>
      <c r="G20" s="48">
        <v>0.001475759</v>
      </c>
    </row>
    <row r="21" spans="1:7" ht="12.75" thickTop="1">
      <c r="A21" s="6" t="s">
        <v>29</v>
      </c>
      <c r="B21" s="39">
        <v>-19.91753</v>
      </c>
      <c r="C21" s="40">
        <v>25.89492</v>
      </c>
      <c r="D21" s="40">
        <v>-4.638517</v>
      </c>
      <c r="E21" s="40">
        <v>1.572297</v>
      </c>
      <c r="F21" s="41">
        <v>-19.5706</v>
      </c>
      <c r="G21" s="43">
        <v>0.003998359</v>
      </c>
    </row>
    <row r="22" spans="1:7" ht="12">
      <c r="A22" s="20" t="s">
        <v>30</v>
      </c>
      <c r="B22" s="29">
        <v>-6.938285</v>
      </c>
      <c r="C22" s="13">
        <v>-18.60669</v>
      </c>
      <c r="D22" s="13">
        <v>2.578166</v>
      </c>
      <c r="E22" s="13">
        <v>14.05007</v>
      </c>
      <c r="F22" s="25">
        <v>10.78259</v>
      </c>
      <c r="G22" s="36">
        <v>0</v>
      </c>
    </row>
    <row r="23" spans="1:7" ht="12">
      <c r="A23" s="20" t="s">
        <v>31</v>
      </c>
      <c r="B23" s="29">
        <v>1.863733</v>
      </c>
      <c r="C23" s="13">
        <v>-1.220972</v>
      </c>
      <c r="D23" s="13">
        <v>0.3141334</v>
      </c>
      <c r="E23" s="13">
        <v>-1.016762</v>
      </c>
      <c r="F23" s="25">
        <v>4.022313</v>
      </c>
      <c r="G23" s="35">
        <v>0.3435427</v>
      </c>
    </row>
    <row r="24" spans="1:7" ht="12">
      <c r="A24" s="20" t="s">
        <v>32</v>
      </c>
      <c r="B24" s="29">
        <v>-0.8870196</v>
      </c>
      <c r="C24" s="13">
        <v>3.720398</v>
      </c>
      <c r="D24" s="13">
        <v>1.599764</v>
      </c>
      <c r="E24" s="13">
        <v>-2.988849</v>
      </c>
      <c r="F24" s="25">
        <v>1.499614</v>
      </c>
      <c r="G24" s="35">
        <v>0.6334667</v>
      </c>
    </row>
    <row r="25" spans="1:7" ht="12">
      <c r="A25" s="20" t="s">
        <v>33</v>
      </c>
      <c r="B25" s="29">
        <v>-0.2765782</v>
      </c>
      <c r="C25" s="13">
        <v>0.6144141</v>
      </c>
      <c r="D25" s="13">
        <v>0.01447689</v>
      </c>
      <c r="E25" s="13">
        <v>-0.3079309</v>
      </c>
      <c r="F25" s="25">
        <v>-0.4348743</v>
      </c>
      <c r="G25" s="35">
        <v>-0.02073416</v>
      </c>
    </row>
    <row r="26" spans="1:7" ht="12">
      <c r="A26" s="21" t="s">
        <v>34</v>
      </c>
      <c r="B26" s="31">
        <v>0.02073637</v>
      </c>
      <c r="C26" s="15">
        <v>-0.3706053</v>
      </c>
      <c r="D26" s="15">
        <v>-0.6034853</v>
      </c>
      <c r="E26" s="15">
        <v>0.2468003</v>
      </c>
      <c r="F26" s="27">
        <v>1.700813</v>
      </c>
      <c r="G26" s="37">
        <v>0.05514369</v>
      </c>
    </row>
    <row r="27" spans="1:7" ht="12">
      <c r="A27" s="20" t="s">
        <v>35</v>
      </c>
      <c r="B27" s="29">
        <v>-0.002531332</v>
      </c>
      <c r="C27" s="13">
        <v>-0.1639639</v>
      </c>
      <c r="D27" s="13">
        <v>0.07537168</v>
      </c>
      <c r="E27" s="13">
        <v>-0.1350868</v>
      </c>
      <c r="F27" s="25">
        <v>0.1200836</v>
      </c>
      <c r="G27" s="35">
        <v>-0.03817559</v>
      </c>
    </row>
    <row r="28" spans="1:7" ht="12">
      <c r="A28" s="20" t="s">
        <v>36</v>
      </c>
      <c r="B28" s="29">
        <v>0.009604743</v>
      </c>
      <c r="C28" s="13">
        <v>0.5645973</v>
      </c>
      <c r="D28" s="13">
        <v>0.2497994</v>
      </c>
      <c r="E28" s="13">
        <v>-0.3647988</v>
      </c>
      <c r="F28" s="25">
        <v>0.3043041</v>
      </c>
      <c r="G28" s="35">
        <v>0.1502769</v>
      </c>
    </row>
    <row r="29" spans="1:7" ht="12">
      <c r="A29" s="20" t="s">
        <v>37</v>
      </c>
      <c r="B29" s="29">
        <v>0.06220642</v>
      </c>
      <c r="C29" s="13">
        <v>0.08605416</v>
      </c>
      <c r="D29" s="13">
        <v>-0.06188001</v>
      </c>
      <c r="E29" s="13">
        <v>0.05183823</v>
      </c>
      <c r="F29" s="25">
        <v>-0.002905476</v>
      </c>
      <c r="G29" s="35">
        <v>0.02691006</v>
      </c>
    </row>
    <row r="30" spans="1:7" ht="12">
      <c r="A30" s="21" t="s">
        <v>38</v>
      </c>
      <c r="B30" s="31">
        <v>0.02097756</v>
      </c>
      <c r="C30" s="15">
        <v>-0.1213828</v>
      </c>
      <c r="D30" s="15">
        <v>-0.08963882</v>
      </c>
      <c r="E30" s="15">
        <v>-0.02917694</v>
      </c>
      <c r="F30" s="27">
        <v>0.2713372</v>
      </c>
      <c r="G30" s="37">
        <v>-0.01854471</v>
      </c>
    </row>
    <row r="31" spans="1:7" ht="12">
      <c r="A31" s="20" t="s">
        <v>39</v>
      </c>
      <c r="B31" s="29">
        <v>-0.01579738</v>
      </c>
      <c r="C31" s="13">
        <v>-0.002679521</v>
      </c>
      <c r="D31" s="13">
        <v>-0.03378232</v>
      </c>
      <c r="E31" s="13">
        <v>0.01118293</v>
      </c>
      <c r="F31" s="25">
        <v>0.02735536</v>
      </c>
      <c r="G31" s="35">
        <v>-0.004711856</v>
      </c>
    </row>
    <row r="32" spans="1:7" ht="12">
      <c r="A32" s="20" t="s">
        <v>40</v>
      </c>
      <c r="B32" s="29">
        <v>0.03083381</v>
      </c>
      <c r="C32" s="13">
        <v>0.07049313</v>
      </c>
      <c r="D32" s="13">
        <v>0.03871233</v>
      </c>
      <c r="E32" s="13">
        <v>-0.007475656</v>
      </c>
      <c r="F32" s="25">
        <v>0.04218136</v>
      </c>
      <c r="G32" s="35">
        <v>0.03457513</v>
      </c>
    </row>
    <row r="33" spans="1:7" ht="12">
      <c r="A33" s="20" t="s">
        <v>41</v>
      </c>
      <c r="B33" s="29">
        <v>0.09569617</v>
      </c>
      <c r="C33" s="13">
        <v>0.07448271</v>
      </c>
      <c r="D33" s="13">
        <v>0.07640859</v>
      </c>
      <c r="E33" s="13">
        <v>0.08440942</v>
      </c>
      <c r="F33" s="25">
        <v>0.06310417</v>
      </c>
      <c r="G33" s="35">
        <v>0.07888216</v>
      </c>
    </row>
    <row r="34" spans="1:7" ht="12">
      <c r="A34" s="21" t="s">
        <v>42</v>
      </c>
      <c r="B34" s="31">
        <v>0.0009862031</v>
      </c>
      <c r="C34" s="15">
        <v>-0.001070155</v>
      </c>
      <c r="D34" s="15">
        <v>-0.003732454</v>
      </c>
      <c r="E34" s="15">
        <v>-0.001768301</v>
      </c>
      <c r="F34" s="27">
        <v>-0.0338243</v>
      </c>
      <c r="G34" s="37">
        <v>-0.005960944</v>
      </c>
    </row>
    <row r="35" spans="1:7" ht="12.75" thickBot="1">
      <c r="A35" s="22" t="s">
        <v>43</v>
      </c>
      <c r="B35" s="32">
        <v>-0.0004339577</v>
      </c>
      <c r="C35" s="16">
        <v>0.0002101318</v>
      </c>
      <c r="D35" s="16">
        <v>-0.002703978</v>
      </c>
      <c r="E35" s="16">
        <v>0.003246127</v>
      </c>
      <c r="F35" s="28">
        <v>0.003652321</v>
      </c>
      <c r="G35" s="38">
        <v>0.0006061493</v>
      </c>
    </row>
    <row r="36" spans="1:7" ht="12">
      <c r="A36" s="4" t="s">
        <v>44</v>
      </c>
      <c r="B36" s="3">
        <v>21.83228</v>
      </c>
      <c r="C36" s="3">
        <v>21.82922</v>
      </c>
      <c r="D36" s="3">
        <v>21.83838</v>
      </c>
      <c r="E36" s="3">
        <v>21.83533</v>
      </c>
      <c r="F36" s="3">
        <v>21.84753</v>
      </c>
      <c r="G36" s="3"/>
    </row>
    <row r="37" spans="1:6" ht="12">
      <c r="A37" s="4" t="s">
        <v>45</v>
      </c>
      <c r="B37" s="2">
        <v>-0.2161662</v>
      </c>
      <c r="C37" s="2">
        <v>-0.1352946</v>
      </c>
      <c r="D37" s="2">
        <v>-0.08799235</v>
      </c>
      <c r="E37" s="2">
        <v>-0.05594889</v>
      </c>
      <c r="F37" s="2">
        <v>-0.01169841</v>
      </c>
    </row>
    <row r="38" spans="1:7" ht="12">
      <c r="A38" s="4" t="s">
        <v>53</v>
      </c>
      <c r="B38" s="2">
        <v>-0.0001018064</v>
      </c>
      <c r="C38" s="2">
        <v>-4.741612E-05</v>
      </c>
      <c r="D38" s="2">
        <v>-9.291596E-05</v>
      </c>
      <c r="E38" s="2">
        <v>0.0001946373</v>
      </c>
      <c r="F38" s="2">
        <v>1.253894E-05</v>
      </c>
      <c r="G38" s="2">
        <v>0.0002002784</v>
      </c>
    </row>
    <row r="39" spans="1:7" ht="12.75" thickBot="1">
      <c r="A39" s="4" t="s">
        <v>54</v>
      </c>
      <c r="B39" s="2">
        <v>3.378916E-05</v>
      </c>
      <c r="C39" s="2">
        <v>-4.410959E-05</v>
      </c>
      <c r="D39" s="2">
        <v>0</v>
      </c>
      <c r="E39" s="2">
        <v>0</v>
      </c>
      <c r="F39" s="2">
        <v>3.32565E-05</v>
      </c>
      <c r="G39" s="2">
        <v>0.0007276762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3.116401</v>
      </c>
      <c r="F40" s="17" t="s">
        <v>48</v>
      </c>
      <c r="G40" s="8">
        <v>54.940103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</v>
      </c>
      <c r="D4">
        <v>0.003747</v>
      </c>
      <c r="E4">
        <v>0.003748</v>
      </c>
      <c r="F4">
        <v>0.00208</v>
      </c>
      <c r="G4">
        <v>0.011682</v>
      </c>
    </row>
    <row r="5" spans="1:7" ht="12.75">
      <c r="A5" t="s">
        <v>13</v>
      </c>
      <c r="B5">
        <v>-0.346914</v>
      </c>
      <c r="C5">
        <v>-0.930334</v>
      </c>
      <c r="D5">
        <v>0.128908</v>
      </c>
      <c r="E5">
        <v>0.702503</v>
      </c>
      <c r="F5">
        <v>0.539129</v>
      </c>
      <c r="G5">
        <v>3.792428</v>
      </c>
    </row>
    <row r="6" spans="1:7" ht="12.75">
      <c r="A6" t="s">
        <v>14</v>
      </c>
      <c r="B6" s="49">
        <v>59.87233</v>
      </c>
      <c r="C6" s="49">
        <v>27.94011</v>
      </c>
      <c r="D6" s="49">
        <v>54.65765</v>
      </c>
      <c r="E6" s="49">
        <v>-114.495</v>
      </c>
      <c r="F6" s="49">
        <v>-7.354752</v>
      </c>
      <c r="G6" s="49">
        <v>0.002049213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-0.964465</v>
      </c>
      <c r="C8" s="49">
        <v>-1.038155</v>
      </c>
      <c r="D8" s="49">
        <v>-0.5548488</v>
      </c>
      <c r="E8" s="49">
        <v>-0.5373765</v>
      </c>
      <c r="F8" s="49">
        <v>-2.415218</v>
      </c>
      <c r="G8" s="49">
        <v>-0.9746499</v>
      </c>
    </row>
    <row r="9" spans="1:7" ht="12.75">
      <c r="A9" t="s">
        <v>17</v>
      </c>
      <c r="B9" s="49">
        <v>0.4776145</v>
      </c>
      <c r="C9" s="49">
        <v>-0.4503262</v>
      </c>
      <c r="D9" s="49">
        <v>-0.3727271</v>
      </c>
      <c r="E9" s="49">
        <v>-0.1477032</v>
      </c>
      <c r="F9" s="49">
        <v>-1.942304</v>
      </c>
      <c r="G9" s="49">
        <v>-0.4239415</v>
      </c>
    </row>
    <row r="10" spans="1:7" ht="12.75">
      <c r="A10" t="s">
        <v>18</v>
      </c>
      <c r="B10" s="49">
        <v>0.8394894</v>
      </c>
      <c r="C10" s="49">
        <v>0.5771528</v>
      </c>
      <c r="D10" s="49">
        <v>-0.2501279</v>
      </c>
      <c r="E10" s="49">
        <v>-0.1831952</v>
      </c>
      <c r="F10" s="49">
        <v>-0.9695488</v>
      </c>
      <c r="G10" s="49">
        <v>0.02660097</v>
      </c>
    </row>
    <row r="11" spans="1:7" ht="12.75">
      <c r="A11" t="s">
        <v>19</v>
      </c>
      <c r="B11" s="49">
        <v>2.785166</v>
      </c>
      <c r="C11" s="49">
        <v>1.108723</v>
      </c>
      <c r="D11" s="49">
        <v>2.157962</v>
      </c>
      <c r="E11" s="49">
        <v>1.836044</v>
      </c>
      <c r="F11" s="49">
        <v>13.37466</v>
      </c>
      <c r="G11" s="49">
        <v>3.416413</v>
      </c>
    </row>
    <row r="12" spans="1:7" ht="12.75">
      <c r="A12" t="s">
        <v>20</v>
      </c>
      <c r="B12" s="49">
        <v>-0.06198079</v>
      </c>
      <c r="C12" s="49">
        <v>-0.139098</v>
      </c>
      <c r="D12" s="49">
        <v>0.03801989</v>
      </c>
      <c r="E12" s="49">
        <v>0.04214534</v>
      </c>
      <c r="F12" s="49">
        <v>-0.1530626</v>
      </c>
      <c r="G12" s="49">
        <v>-0.04360228</v>
      </c>
    </row>
    <row r="13" spans="1:7" ht="12.75">
      <c r="A13" t="s">
        <v>21</v>
      </c>
      <c r="B13" s="49">
        <v>-0.06332562</v>
      </c>
      <c r="C13" s="49">
        <v>-0.1722215</v>
      </c>
      <c r="D13" s="49">
        <v>-0.04821262</v>
      </c>
      <c r="E13" s="49">
        <v>0.09983253</v>
      </c>
      <c r="F13" s="49">
        <v>-0.002480589</v>
      </c>
      <c r="G13" s="49">
        <v>-0.03853092</v>
      </c>
    </row>
    <row r="14" spans="1:7" ht="12.75">
      <c r="A14" t="s">
        <v>22</v>
      </c>
      <c r="B14" s="49">
        <v>0.06380145</v>
      </c>
      <c r="C14" s="49">
        <v>0.1183867</v>
      </c>
      <c r="D14" s="49">
        <v>-0.01456772</v>
      </c>
      <c r="E14" s="49">
        <v>0.03042909</v>
      </c>
      <c r="F14" s="49">
        <v>0.02617885</v>
      </c>
      <c r="G14" s="49">
        <v>0.04503764</v>
      </c>
    </row>
    <row r="15" spans="1:7" ht="12.75">
      <c r="A15" t="s">
        <v>23</v>
      </c>
      <c r="B15" s="49">
        <v>-0.3888886</v>
      </c>
      <c r="C15" s="49">
        <v>-0.2237145</v>
      </c>
      <c r="D15" s="49">
        <v>-0.1426803</v>
      </c>
      <c r="E15" s="49">
        <v>-0.1306324</v>
      </c>
      <c r="F15" s="49">
        <v>-0.3467355</v>
      </c>
      <c r="G15" s="49">
        <v>-0.222133</v>
      </c>
    </row>
    <row r="16" spans="1:7" ht="12.75">
      <c r="A16" t="s">
        <v>24</v>
      </c>
      <c r="B16" s="49">
        <v>0.00576295</v>
      </c>
      <c r="C16" s="49">
        <v>-0.007065184</v>
      </c>
      <c r="D16" s="49">
        <v>0.01974512</v>
      </c>
      <c r="E16" s="49">
        <v>-0.003804572</v>
      </c>
      <c r="F16" s="49">
        <v>-0.005360432</v>
      </c>
      <c r="G16" s="49">
        <v>0.002250867</v>
      </c>
    </row>
    <row r="17" spans="1:7" ht="12.75">
      <c r="A17" t="s">
        <v>25</v>
      </c>
      <c r="B17" s="49">
        <v>-0.02617611</v>
      </c>
      <c r="C17" s="49">
        <v>-0.02542729</v>
      </c>
      <c r="D17" s="49">
        <v>-0.02389145</v>
      </c>
      <c r="E17" s="49">
        <v>-0.02611631</v>
      </c>
      <c r="F17" s="49">
        <v>-0.001045471</v>
      </c>
      <c r="G17" s="49">
        <v>-0.02207688</v>
      </c>
    </row>
    <row r="18" spans="1:7" ht="12.75">
      <c r="A18" t="s">
        <v>26</v>
      </c>
      <c r="B18" s="49">
        <v>0.01063155</v>
      </c>
      <c r="C18" s="49">
        <v>0.03015574</v>
      </c>
      <c r="D18" s="49">
        <v>0.004836598</v>
      </c>
      <c r="E18" s="49">
        <v>0.0514941</v>
      </c>
      <c r="F18" s="49">
        <v>-0.001045</v>
      </c>
      <c r="G18" s="49">
        <v>0.02220774</v>
      </c>
    </row>
    <row r="19" spans="1:7" ht="12.75">
      <c r="A19" t="s">
        <v>27</v>
      </c>
      <c r="B19" s="49">
        <v>-0.2071061</v>
      </c>
      <c r="C19" s="49">
        <v>-0.1867887</v>
      </c>
      <c r="D19" s="49">
        <v>-0.2126546</v>
      </c>
      <c r="E19" s="49">
        <v>-0.2042848</v>
      </c>
      <c r="F19" s="49">
        <v>-0.154191</v>
      </c>
      <c r="G19" s="49">
        <v>-0.1958042</v>
      </c>
    </row>
    <row r="20" spans="1:7" ht="12.75">
      <c r="A20" t="s">
        <v>28</v>
      </c>
      <c r="B20" s="49">
        <v>0.000981644</v>
      </c>
      <c r="C20" s="49">
        <v>0.003481763</v>
      </c>
      <c r="D20" s="49">
        <v>0.003021723</v>
      </c>
      <c r="E20" s="49">
        <v>-0.002812991</v>
      </c>
      <c r="F20" s="49">
        <v>0.003336179</v>
      </c>
      <c r="G20" s="49">
        <v>0.001475759</v>
      </c>
    </row>
    <row r="21" spans="1:7" ht="12.75">
      <c r="A21" t="s">
        <v>29</v>
      </c>
      <c r="B21" s="49">
        <v>-19.91753</v>
      </c>
      <c r="C21" s="49">
        <v>25.89492</v>
      </c>
      <c r="D21" s="49">
        <v>-4.638517</v>
      </c>
      <c r="E21" s="49">
        <v>1.572297</v>
      </c>
      <c r="F21" s="49">
        <v>-19.5706</v>
      </c>
      <c r="G21" s="49">
        <v>0.003998359</v>
      </c>
    </row>
    <row r="22" spans="1:7" ht="12.75">
      <c r="A22" t="s">
        <v>30</v>
      </c>
      <c r="B22" s="49">
        <v>-6.938285</v>
      </c>
      <c r="C22" s="49">
        <v>-18.60669</v>
      </c>
      <c r="D22" s="49">
        <v>2.578166</v>
      </c>
      <c r="E22" s="49">
        <v>14.05007</v>
      </c>
      <c r="F22" s="49">
        <v>10.78259</v>
      </c>
      <c r="G22" s="49">
        <v>0</v>
      </c>
    </row>
    <row r="23" spans="1:7" ht="12.75">
      <c r="A23" t="s">
        <v>31</v>
      </c>
      <c r="B23" s="49">
        <v>1.863733</v>
      </c>
      <c r="C23" s="49">
        <v>-1.220972</v>
      </c>
      <c r="D23" s="49">
        <v>0.3141334</v>
      </c>
      <c r="E23" s="49">
        <v>-1.016762</v>
      </c>
      <c r="F23" s="49">
        <v>4.022313</v>
      </c>
      <c r="G23" s="49">
        <v>0.3435427</v>
      </c>
    </row>
    <row r="24" spans="1:7" ht="12.75">
      <c r="A24" t="s">
        <v>32</v>
      </c>
      <c r="B24" s="49">
        <v>-0.8870196</v>
      </c>
      <c r="C24" s="49">
        <v>3.720398</v>
      </c>
      <c r="D24" s="49">
        <v>1.599764</v>
      </c>
      <c r="E24" s="49">
        <v>-2.988849</v>
      </c>
      <c r="F24" s="49">
        <v>1.499614</v>
      </c>
      <c r="G24" s="49">
        <v>0.6334667</v>
      </c>
    </row>
    <row r="25" spans="1:7" ht="12.75">
      <c r="A25" t="s">
        <v>33</v>
      </c>
      <c r="B25" s="49">
        <v>-0.2765782</v>
      </c>
      <c r="C25" s="49">
        <v>0.6144141</v>
      </c>
      <c r="D25" s="49">
        <v>0.01447689</v>
      </c>
      <c r="E25" s="49">
        <v>-0.3079309</v>
      </c>
      <c r="F25" s="49">
        <v>-0.4348743</v>
      </c>
      <c r="G25" s="49">
        <v>-0.02073416</v>
      </c>
    </row>
    <row r="26" spans="1:7" ht="12.75">
      <c r="A26" t="s">
        <v>34</v>
      </c>
      <c r="B26" s="49">
        <v>0.02073637</v>
      </c>
      <c r="C26" s="49">
        <v>-0.3706053</v>
      </c>
      <c r="D26" s="49">
        <v>-0.6034853</v>
      </c>
      <c r="E26" s="49">
        <v>0.2468003</v>
      </c>
      <c r="F26" s="49">
        <v>1.700813</v>
      </c>
      <c r="G26" s="49">
        <v>0.05514369</v>
      </c>
    </row>
    <row r="27" spans="1:7" ht="12.75">
      <c r="A27" t="s">
        <v>35</v>
      </c>
      <c r="B27" s="49">
        <v>-0.002531332</v>
      </c>
      <c r="C27" s="49">
        <v>-0.1639639</v>
      </c>
      <c r="D27" s="49">
        <v>0.07537168</v>
      </c>
      <c r="E27" s="49">
        <v>-0.1350868</v>
      </c>
      <c r="F27" s="49">
        <v>0.1200836</v>
      </c>
      <c r="G27" s="49">
        <v>-0.03817559</v>
      </c>
    </row>
    <row r="28" spans="1:7" ht="12.75">
      <c r="A28" t="s">
        <v>36</v>
      </c>
      <c r="B28" s="49">
        <v>0.009604743</v>
      </c>
      <c r="C28" s="49">
        <v>0.5645973</v>
      </c>
      <c r="D28" s="49">
        <v>0.2497994</v>
      </c>
      <c r="E28" s="49">
        <v>-0.3647988</v>
      </c>
      <c r="F28" s="49">
        <v>0.3043041</v>
      </c>
      <c r="G28" s="49">
        <v>0.1502769</v>
      </c>
    </row>
    <row r="29" spans="1:7" ht="12.75">
      <c r="A29" t="s">
        <v>37</v>
      </c>
      <c r="B29" s="49">
        <v>0.06220642</v>
      </c>
      <c r="C29" s="49">
        <v>0.08605416</v>
      </c>
      <c r="D29" s="49">
        <v>-0.06188001</v>
      </c>
      <c r="E29" s="49">
        <v>0.05183823</v>
      </c>
      <c r="F29" s="49">
        <v>-0.002905476</v>
      </c>
      <c r="G29" s="49">
        <v>0.02691006</v>
      </c>
    </row>
    <row r="30" spans="1:7" ht="12.75">
      <c r="A30" t="s">
        <v>38</v>
      </c>
      <c r="B30" s="49">
        <v>0.02097756</v>
      </c>
      <c r="C30" s="49">
        <v>-0.1213828</v>
      </c>
      <c r="D30" s="49">
        <v>-0.08963882</v>
      </c>
      <c r="E30" s="49">
        <v>-0.02917694</v>
      </c>
      <c r="F30" s="49">
        <v>0.2713372</v>
      </c>
      <c r="G30" s="49">
        <v>-0.01854471</v>
      </c>
    </row>
    <row r="31" spans="1:7" ht="12.75">
      <c r="A31" t="s">
        <v>39</v>
      </c>
      <c r="B31" s="49">
        <v>-0.01579738</v>
      </c>
      <c r="C31" s="49">
        <v>-0.002679521</v>
      </c>
      <c r="D31" s="49">
        <v>-0.03378232</v>
      </c>
      <c r="E31" s="49">
        <v>0.01118293</v>
      </c>
      <c r="F31" s="49">
        <v>0.02735536</v>
      </c>
      <c r="G31" s="49">
        <v>-0.004711856</v>
      </c>
    </row>
    <row r="32" spans="1:7" ht="12.75">
      <c r="A32" t="s">
        <v>40</v>
      </c>
      <c r="B32" s="49">
        <v>0.03083381</v>
      </c>
      <c r="C32" s="49">
        <v>0.07049313</v>
      </c>
      <c r="D32" s="49">
        <v>0.03871233</v>
      </c>
      <c r="E32" s="49">
        <v>-0.007475656</v>
      </c>
      <c r="F32" s="49">
        <v>0.04218136</v>
      </c>
      <c r="G32" s="49">
        <v>0.03457513</v>
      </c>
    </row>
    <row r="33" spans="1:7" ht="12.75">
      <c r="A33" t="s">
        <v>41</v>
      </c>
      <c r="B33" s="49">
        <v>0.09569617</v>
      </c>
      <c r="C33" s="49">
        <v>0.07448271</v>
      </c>
      <c r="D33" s="49">
        <v>0.07640859</v>
      </c>
      <c r="E33" s="49">
        <v>0.08440942</v>
      </c>
      <c r="F33" s="49">
        <v>0.06310417</v>
      </c>
      <c r="G33" s="49">
        <v>0.07888216</v>
      </c>
    </row>
    <row r="34" spans="1:7" ht="12.75">
      <c r="A34" t="s">
        <v>42</v>
      </c>
      <c r="B34" s="49">
        <v>0.0009862031</v>
      </c>
      <c r="C34" s="49">
        <v>-0.001070155</v>
      </c>
      <c r="D34" s="49">
        <v>-0.003732454</v>
      </c>
      <c r="E34" s="49">
        <v>-0.001768301</v>
      </c>
      <c r="F34" s="49">
        <v>-0.0338243</v>
      </c>
      <c r="G34" s="49">
        <v>-0.005960944</v>
      </c>
    </row>
    <row r="35" spans="1:7" ht="12.75">
      <c r="A35" t="s">
        <v>43</v>
      </c>
      <c r="B35" s="49">
        <v>-0.0004339577</v>
      </c>
      <c r="C35" s="49">
        <v>0.0002101318</v>
      </c>
      <c r="D35" s="49">
        <v>-0.002703978</v>
      </c>
      <c r="E35" s="49">
        <v>0.003246127</v>
      </c>
      <c r="F35" s="49">
        <v>0.003652321</v>
      </c>
      <c r="G35" s="49">
        <v>0.0006061493</v>
      </c>
    </row>
    <row r="36" spans="1:6" ht="12.75">
      <c r="A36" t="s">
        <v>44</v>
      </c>
      <c r="B36" s="49">
        <v>21.83228</v>
      </c>
      <c r="C36" s="49">
        <v>21.82922</v>
      </c>
      <c r="D36" s="49">
        <v>21.83838</v>
      </c>
      <c r="E36" s="49">
        <v>21.83533</v>
      </c>
      <c r="F36" s="49">
        <v>21.84753</v>
      </c>
    </row>
    <row r="37" spans="1:6" ht="12.75">
      <c r="A37" t="s">
        <v>45</v>
      </c>
      <c r="B37" s="49">
        <v>-0.2161662</v>
      </c>
      <c r="C37" s="49">
        <v>-0.1352946</v>
      </c>
      <c r="D37" s="49">
        <v>-0.08799235</v>
      </c>
      <c r="E37" s="49">
        <v>-0.05594889</v>
      </c>
      <c r="F37" s="49">
        <v>-0.01169841</v>
      </c>
    </row>
    <row r="38" spans="1:7" ht="12.75">
      <c r="A38" t="s">
        <v>55</v>
      </c>
      <c r="B38" s="49">
        <v>-0.0001018064</v>
      </c>
      <c r="C38" s="49">
        <v>-4.741612E-05</v>
      </c>
      <c r="D38" s="49">
        <v>-9.291596E-05</v>
      </c>
      <c r="E38" s="49">
        <v>0.0001946373</v>
      </c>
      <c r="F38" s="49">
        <v>1.253894E-05</v>
      </c>
      <c r="G38" s="49">
        <v>0.0002002784</v>
      </c>
    </row>
    <row r="39" spans="1:7" ht="12.75">
      <c r="A39" t="s">
        <v>56</v>
      </c>
      <c r="B39" s="49">
        <v>3.378916E-05</v>
      </c>
      <c r="C39" s="49">
        <v>-4.410959E-05</v>
      </c>
      <c r="D39" s="49">
        <v>0</v>
      </c>
      <c r="E39" s="49">
        <v>0</v>
      </c>
      <c r="F39" s="49">
        <v>3.32565E-05</v>
      </c>
      <c r="G39" s="49">
        <v>0.0007276762</v>
      </c>
    </row>
    <row r="40" spans="2:7" ht="12.75">
      <c r="B40" t="s">
        <v>46</v>
      </c>
      <c r="C40">
        <v>-0.003748</v>
      </c>
      <c r="D40" t="s">
        <v>47</v>
      </c>
      <c r="E40">
        <v>3.116401</v>
      </c>
      <c r="F40" t="s">
        <v>48</v>
      </c>
      <c r="G40">
        <v>54.940103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-0.00010180640488553971</v>
      </c>
      <c r="C50">
        <f>-0.017/(C7*C7+C22*C22)*(C21*C22+C6*C7)</f>
        <v>-4.7416113653855934E-05</v>
      </c>
      <c r="D50">
        <f>-0.017/(D7*D7+D22*D22)*(D21*D22+D6*D7)</f>
        <v>-9.291596581657221E-05</v>
      </c>
      <c r="E50">
        <f>-0.017/(E7*E7+E22*E22)*(E21*E22+E6*E7)</f>
        <v>0.00019463736032706143</v>
      </c>
      <c r="F50">
        <f>-0.017/(F7*F7+F22*F22)*(F21*F22+F6*F7)</f>
        <v>1.2538937520193879E-05</v>
      </c>
      <c r="G50">
        <f>(B50*B$4+C50*C$4+D50*D$4+E50*E$4+F50*F$4)/SUM(B$4:F$4)</f>
        <v>2.2292009304627344E-08</v>
      </c>
    </row>
    <row r="51" spans="1:7" ht="12.75">
      <c r="A51" t="s">
        <v>59</v>
      </c>
      <c r="B51">
        <f>-0.017/(B7*B7+B22*B22)*(B21*B7-B6*B22)</f>
        <v>3.378916481480787E-05</v>
      </c>
      <c r="C51">
        <f>-0.017/(C7*C7+C22*C22)*(C21*C7-C6*C22)</f>
        <v>-4.4109589692776205E-05</v>
      </c>
      <c r="D51">
        <f>-0.017/(D7*D7+D22*D22)*(D21*D7-D6*D22)</f>
        <v>7.909434178392547E-06</v>
      </c>
      <c r="E51">
        <f>-0.017/(E7*E7+E22*E22)*(E21*E7-E6*E22)</f>
        <v>-2.9463717537210438E-06</v>
      </c>
      <c r="F51">
        <f>-0.017/(F7*F7+F22*F22)*(F21*F7-F6*F22)</f>
        <v>3.325649977776842E-05</v>
      </c>
      <c r="G51">
        <f>(B51*B$4+C51*C$4+D51*D$4+E51*E$4+F51*F$4)/SUM(B$4:F$4)</f>
        <v>-9.954382189861487E-08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10000.004142909738</v>
      </c>
      <c r="C62">
        <f>C7+(2/0.017)*(C8*C50-C23*C51)</f>
        <v>9999.999455141357</v>
      </c>
      <c r="D62">
        <f>D7+(2/0.017)*(D8*D50-D23*D51)</f>
        <v>10000.005772905257</v>
      </c>
      <c r="E62">
        <f>E7+(2/0.017)*(E8*E50-E23*E51)</f>
        <v>9999.987342435024</v>
      </c>
      <c r="F62">
        <f>F7+(2/0.017)*(F8*F50-F23*F51)</f>
        <v>9999.980699727177</v>
      </c>
    </row>
    <row r="63" spans="1:6" ht="12.75">
      <c r="A63" t="s">
        <v>67</v>
      </c>
      <c r="B63">
        <f>B8+(3/0.017)*(B9*B50-B24*B51)</f>
        <v>-0.9677566288896188</v>
      </c>
      <c r="C63">
        <f>C8+(3/0.017)*(C9*C50-C24*C51)</f>
        <v>-1.0054271269021762</v>
      </c>
      <c r="D63">
        <f>D8+(3/0.017)*(D9*D50-D24*D51)</f>
        <v>-0.5509701405134916</v>
      </c>
      <c r="E63">
        <f>E8+(3/0.017)*(E9*E50-E24*E51)</f>
        <v>-0.5440038213934584</v>
      </c>
      <c r="F63">
        <f>F8+(3/0.017)*(F9*F50-F24*F51)</f>
        <v>-2.4283167660868754</v>
      </c>
    </row>
    <row r="64" spans="1:6" ht="12.75">
      <c r="A64" t="s">
        <v>68</v>
      </c>
      <c r="B64">
        <f>B9+(4/0.017)*(B10*B50-B25*B51)</f>
        <v>0.45970389967775627</v>
      </c>
      <c r="C64">
        <f>C9+(4/0.017)*(C10*C50-C25*C51)</f>
        <v>-0.45038850327246704</v>
      </c>
      <c r="D64">
        <f>D9+(4/0.017)*(D10*D50-D25*D51)</f>
        <v>-0.3672856008476216</v>
      </c>
      <c r="E64">
        <f>E9+(4/0.017)*(E10*E50-E25*E51)</f>
        <v>-0.15630647271963435</v>
      </c>
      <c r="F64">
        <f>F9+(4/0.017)*(F10*F50-F25*F51)</f>
        <v>-1.9417615799446286</v>
      </c>
    </row>
    <row r="65" spans="1:6" ht="12.75">
      <c r="A65" t="s">
        <v>69</v>
      </c>
      <c r="B65">
        <f>B10+(5/0.017)*(B11*B50-B26*B51)</f>
        <v>0.7558869287961677</v>
      </c>
      <c r="C65">
        <f>C10+(5/0.017)*(C11*C50-C26*C51)</f>
        <v>0.5568826283824669</v>
      </c>
      <c r="D65">
        <f>D10+(5/0.017)*(D11*D50-D26*D51)</f>
        <v>-0.3076972812257307</v>
      </c>
      <c r="E65">
        <f>E10+(5/0.017)*(E11*E50-E26*E51)</f>
        <v>-0.07787463440086205</v>
      </c>
      <c r="F65">
        <f>F10+(5/0.017)*(F11*F50-F26*F51)</f>
        <v>-0.9368602885478498</v>
      </c>
    </row>
    <row r="66" spans="1:6" ht="12.75">
      <c r="A66" t="s">
        <v>70</v>
      </c>
      <c r="B66">
        <f>B11+(6/0.017)*(B12*B50-B27*B51)</f>
        <v>2.7874232610574166</v>
      </c>
      <c r="C66">
        <f>C11+(6/0.017)*(C12*C50-C27*C51)</f>
        <v>1.1084982139612694</v>
      </c>
      <c r="D66">
        <f>D11+(6/0.017)*(D12*D50-D27*D51)</f>
        <v>2.1565047757147773</v>
      </c>
      <c r="E66">
        <f>E11+(6/0.017)*(E12*E50-E27*E51)</f>
        <v>1.838798720633835</v>
      </c>
      <c r="F66">
        <f>F11+(6/0.017)*(F12*F50-F27*F51)</f>
        <v>13.372573128495956</v>
      </c>
    </row>
    <row r="67" spans="1:6" ht="12.75">
      <c r="A67" t="s">
        <v>71</v>
      </c>
      <c r="B67">
        <f>B12+(7/0.017)*(B13*B50-B28*B51)</f>
        <v>-0.05945979457318713</v>
      </c>
      <c r="C67">
        <f>C12+(7/0.017)*(C13*C50-C28*C51)</f>
        <v>-0.12548084669199955</v>
      </c>
      <c r="D67">
        <f>D12+(7/0.017)*(D13*D50-D28*D51)</f>
        <v>0.03905092833401283</v>
      </c>
      <c r="E67">
        <f>E12+(7/0.017)*(E13*E50-E28*E51)</f>
        <v>0.04970381944923682</v>
      </c>
      <c r="F67">
        <f>F12+(7/0.017)*(F13*F50-F28*F51)</f>
        <v>-0.157242503075974</v>
      </c>
    </row>
    <row r="68" spans="1:6" ht="12.75">
      <c r="A68" t="s">
        <v>72</v>
      </c>
      <c r="B68">
        <f>B13+(8/0.017)*(B14*B50-B29*B51)</f>
        <v>-0.06737140787242527</v>
      </c>
      <c r="C68">
        <f>C13+(8/0.017)*(C14*C50-C29*C51)</f>
        <v>-0.17307685225098748</v>
      </c>
      <c r="D68">
        <f>D13+(8/0.017)*(D14*D50-D29*D51)</f>
        <v>-0.047345321346071216</v>
      </c>
      <c r="E68">
        <f>E13+(8/0.017)*(E14*E50-E29*E51)</f>
        <v>0.10269152880065388</v>
      </c>
      <c r="F68">
        <f>F13+(8/0.017)*(F14*F50-F29*F51)</f>
        <v>-0.0022806450346123113</v>
      </c>
    </row>
    <row r="69" spans="1:6" ht="12.75">
      <c r="A69" t="s">
        <v>73</v>
      </c>
      <c r="B69">
        <f>B14+(9/0.017)*(B15*B50-B30*B51)</f>
        <v>0.0843863220183802</v>
      </c>
      <c r="C69">
        <f>C14+(9/0.017)*(C15*C50-C30*C51)</f>
        <v>0.12116797881695865</v>
      </c>
      <c r="D69">
        <f>D14+(9/0.017)*(D15*D50-D30*D51)</f>
        <v>-0.0071738122342909745</v>
      </c>
      <c r="E69">
        <f>E14+(9/0.017)*(E15*E50-E30*E51)</f>
        <v>0.016922783847671558</v>
      </c>
      <c r="F69">
        <f>F14+(9/0.017)*(F15*F50-F30*F51)</f>
        <v>0.019099862781276386</v>
      </c>
    </row>
    <row r="70" spans="1:6" ht="12.75">
      <c r="A70" t="s">
        <v>74</v>
      </c>
      <c r="B70">
        <f>B15+(10/0.017)*(B16*B50-B31*B51)</f>
        <v>-0.388919732320337</v>
      </c>
      <c r="C70">
        <f>C15+(10/0.017)*(C16*C50-C31*C51)</f>
        <v>-0.22358696412020812</v>
      </c>
      <c r="D70">
        <f>D15+(10/0.017)*(D16*D50-D31*D51)</f>
        <v>-0.14360232226972397</v>
      </c>
      <c r="E70">
        <f>E15+(10/0.017)*(E16*E50-E31*E51)</f>
        <v>-0.13104861340128143</v>
      </c>
      <c r="F70">
        <f>F15+(10/0.017)*(F16*F50-F31*F51)</f>
        <v>-0.34731018096805294</v>
      </c>
    </row>
    <row r="71" spans="1:6" ht="12.75">
      <c r="A71" t="s">
        <v>75</v>
      </c>
      <c r="B71">
        <f>B16+(11/0.017)*(B17*B50-B32*B51)</f>
        <v>0.006813156859725264</v>
      </c>
      <c r="C71">
        <f>C16+(11/0.017)*(C17*C50-C32*C51)</f>
        <v>-0.004273069326876473</v>
      </c>
      <c r="D71">
        <f>D16+(11/0.017)*(D17*D50-D32*D51)</f>
        <v>0.020983399398840735</v>
      </c>
      <c r="E71">
        <f>E16+(11/0.017)*(E17*E50-E32*E51)</f>
        <v>-0.007107959806893171</v>
      </c>
      <c r="F71">
        <f>F16+(11/0.017)*(F17*F50-F32*F51)</f>
        <v>-0.006276611313832682</v>
      </c>
    </row>
    <row r="72" spans="1:6" ht="12.75">
      <c r="A72" t="s">
        <v>76</v>
      </c>
      <c r="B72">
        <f>B17+(12/0.017)*(B18*B50-B33*B51)</f>
        <v>-0.02922259485468475</v>
      </c>
      <c r="C72">
        <f>C17+(12/0.017)*(C18*C50-C33*C51)</f>
        <v>-0.024117501447894183</v>
      </c>
      <c r="D72">
        <f>D17+(12/0.017)*(D18*D50-D33*D51)</f>
        <v>-0.024635270626615496</v>
      </c>
      <c r="E72">
        <f>E17+(12/0.017)*(E18*E50-E33*E51)</f>
        <v>-0.018865926074879732</v>
      </c>
      <c r="F72">
        <f>F17+(12/0.017)*(F18*F50-F33*F51)</f>
        <v>-0.002536101827263433</v>
      </c>
    </row>
    <row r="73" spans="1:6" ht="12.75">
      <c r="A73" t="s">
        <v>77</v>
      </c>
      <c r="B73">
        <f>B18+(13/0.017)*(B19*B50-B34*B51)</f>
        <v>0.026729682846653995</v>
      </c>
      <c r="C73">
        <f>C18+(13/0.017)*(C19*C50-C34*C51)</f>
        <v>0.03689248539391048</v>
      </c>
      <c r="D73">
        <f>D18+(13/0.017)*(D19*D50-D34*D51)</f>
        <v>0.01996900263920343</v>
      </c>
      <c r="E73">
        <f>E18+(13/0.017)*(E19*E50-E34*E51)</f>
        <v>0.021084297888954003</v>
      </c>
      <c r="F73">
        <f>F18+(13/0.017)*(F19*F50-F34*F51)</f>
        <v>-0.0016632750215682087</v>
      </c>
    </row>
    <row r="74" spans="1:6" ht="12.75">
      <c r="A74" t="s">
        <v>78</v>
      </c>
      <c r="B74">
        <f>B19+(14/0.017)*(B20*B50-B35*B51)</f>
        <v>-0.20717632612328077</v>
      </c>
      <c r="C74">
        <f>C19+(14/0.017)*(C20*C50-C35*C51)</f>
        <v>-0.18691702469394245</v>
      </c>
      <c r="D74">
        <f>D19+(14/0.017)*(D20*D50-D35*D51)</f>
        <v>-0.21286820654408828</v>
      </c>
      <c r="E74">
        <f>E19+(14/0.017)*(E20*E50-E35*E51)</f>
        <v>-0.20472781669667456</v>
      </c>
      <c r="F74">
        <f>F19+(14/0.017)*(F20*F50-F35*F51)</f>
        <v>-0.15425657869498982</v>
      </c>
    </row>
    <row r="75" spans="1:6" ht="12.75">
      <c r="A75" t="s">
        <v>79</v>
      </c>
      <c r="B75" s="49">
        <f>B20</f>
        <v>0.000981644</v>
      </c>
      <c r="C75" s="49">
        <f>C20</f>
        <v>0.003481763</v>
      </c>
      <c r="D75" s="49">
        <f>D20</f>
        <v>0.003021723</v>
      </c>
      <c r="E75" s="49">
        <f>E20</f>
        <v>-0.002812991</v>
      </c>
      <c r="F75" s="49">
        <f>F20</f>
        <v>0.003336179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-6.964441285087018</v>
      </c>
      <c r="C82">
        <f>C22+(2/0.017)*(C8*C51+C23*C50)</f>
        <v>-18.594491607269685</v>
      </c>
      <c r="D82">
        <f>D22+(2/0.017)*(D8*D51+D23*D50)</f>
        <v>2.5742158178448467</v>
      </c>
      <c r="E82">
        <f>E22+(2/0.017)*(E8*E51+E23*E50)</f>
        <v>14.026973934021159</v>
      </c>
      <c r="F82">
        <f>F22+(2/0.017)*(F8*F51+F23*F50)</f>
        <v>10.779073980530988</v>
      </c>
    </row>
    <row r="83" spans="1:6" ht="12.75">
      <c r="A83" t="s">
        <v>82</v>
      </c>
      <c r="B83">
        <f>B23+(3/0.017)*(B9*B51+B24*B50)</f>
        <v>1.882516965576021</v>
      </c>
      <c r="C83">
        <f>C23+(3/0.017)*(C9*C51+C24*C50)</f>
        <v>-1.2485972547933537</v>
      </c>
      <c r="D83">
        <f>D23+(3/0.017)*(D9*D51+D24*D50)</f>
        <v>0.28738192748190544</v>
      </c>
      <c r="E83">
        <f>E23+(3/0.017)*(E9*E51+E24*E50)</f>
        <v>-1.1193454984540758</v>
      </c>
      <c r="F83">
        <f>F23+(3/0.017)*(F9*F51+F24*F50)</f>
        <v>4.01423229418342</v>
      </c>
    </row>
    <row r="84" spans="1:6" ht="12.75">
      <c r="A84" t="s">
        <v>83</v>
      </c>
      <c r="B84">
        <f>B24+(4/0.017)*(B10*B51+B25*B50)</f>
        <v>-0.8737200522568005</v>
      </c>
      <c r="C84">
        <f>C24+(4/0.017)*(C10*C51+C25*C50)</f>
        <v>3.7075530348249015</v>
      </c>
      <c r="D84">
        <f>D24+(4/0.017)*(D10*D51+D25*D50)</f>
        <v>1.5989819989699765</v>
      </c>
      <c r="E84">
        <f>E24+(4/0.017)*(E10*E51+E25*E50)</f>
        <v>-3.0028243167944564</v>
      </c>
      <c r="F84">
        <f>F24+(4/0.017)*(F10*F51+F25*F50)</f>
        <v>1.490744197381512</v>
      </c>
    </row>
    <row r="85" spans="1:6" ht="12.75">
      <c r="A85" t="s">
        <v>84</v>
      </c>
      <c r="B85">
        <f>B25+(5/0.017)*(B11*B51+B26*B50)</f>
        <v>-0.24952015949102269</v>
      </c>
      <c r="C85">
        <f>C25+(5/0.017)*(C11*C51+C26*C50)</f>
        <v>0.605198613650758</v>
      </c>
      <c r="D85">
        <f>D25+(5/0.017)*(D11*D51+D26*D50)</f>
        <v>0.035989148207081226</v>
      </c>
      <c r="E85">
        <f>E25+(5/0.017)*(E11*E51+E26*E50)</f>
        <v>-0.29539357919419473</v>
      </c>
      <c r="F85">
        <f>F25+(5/0.017)*(F11*F51+F26*F50)</f>
        <v>-0.2977799572769818</v>
      </c>
    </row>
    <row r="86" spans="1:6" ht="12.75">
      <c r="A86" t="s">
        <v>85</v>
      </c>
      <c r="B86">
        <f>B26+(6/0.017)*(B12*B51+B27*B50)</f>
        <v>0.020088167652410494</v>
      </c>
      <c r="C86">
        <f>C26+(6/0.017)*(C12*C51+C27*C50)</f>
        <v>-0.36569585766190055</v>
      </c>
      <c r="D86">
        <f>D26+(6/0.017)*(D12*D51+D27*D50)</f>
        <v>-0.6058508941029387</v>
      </c>
      <c r="E86">
        <f>E26+(6/0.017)*(E12*E51+E27*E50)</f>
        <v>0.23747661270363882</v>
      </c>
      <c r="F86">
        <f>F26+(6/0.017)*(F12*F51+F27*F50)</f>
        <v>1.6995478450946053</v>
      </c>
    </row>
    <row r="87" spans="1:6" ht="12.75">
      <c r="A87" t="s">
        <v>86</v>
      </c>
      <c r="B87">
        <f>B27+(7/0.017)*(B13*B51+B28*B50)</f>
        <v>-0.0038150266565303605</v>
      </c>
      <c r="C87">
        <f>C27+(7/0.017)*(C13*C51+C28*C50)</f>
        <v>-0.17185923707701764</v>
      </c>
      <c r="D87">
        <f>D27+(7/0.017)*(D13*D51+D28*D50)</f>
        <v>0.06565745591817607</v>
      </c>
      <c r="E87">
        <f>E27+(7/0.017)*(E13*E51+E28*E50)</f>
        <v>-0.16444464321193053</v>
      </c>
      <c r="F87">
        <f>F27+(7/0.017)*(F13*F51+F28*F50)</f>
        <v>0.12162078121921066</v>
      </c>
    </row>
    <row r="88" spans="1:6" ht="12.75">
      <c r="A88" t="s">
        <v>87</v>
      </c>
      <c r="B88">
        <f>B28+(8/0.017)*(B14*B51+B29*B50)</f>
        <v>0.007638995107517078</v>
      </c>
      <c r="C88">
        <f>C28+(8/0.017)*(C14*C51+C29*C50)</f>
        <v>0.5602197270150452</v>
      </c>
      <c r="D88">
        <f>D28+(8/0.017)*(D14*D51+D29*D50)</f>
        <v>0.25245089104537405</v>
      </c>
      <c r="E88">
        <f>E28+(8/0.017)*(E14*E51+E29*E50)</f>
        <v>-0.36009291725178366</v>
      </c>
      <c r="F88">
        <f>F28+(8/0.017)*(F14*F51+F29*F50)</f>
        <v>0.3046966578057303</v>
      </c>
    </row>
    <row r="89" spans="1:6" ht="12.75">
      <c r="A89" t="s">
        <v>88</v>
      </c>
      <c r="B89">
        <f>B29+(9/0.017)*(B15*B51+B30*B50)</f>
        <v>0.054119194194009686</v>
      </c>
      <c r="C89">
        <f>C29+(9/0.017)*(C15*C51+C30*C50)</f>
        <v>0.09432540111727827</v>
      </c>
      <c r="D89">
        <f>D29+(9/0.017)*(D15*D51+D30*D50)</f>
        <v>-0.05806805624458876</v>
      </c>
      <c r="E89">
        <f>E29+(9/0.017)*(E15*E51+E30*E50)</f>
        <v>0.04903550772147868</v>
      </c>
      <c r="F89">
        <f>F29+(9/0.017)*(F15*F51+F30*F50)</f>
        <v>-0.007209026584053566</v>
      </c>
    </row>
    <row r="90" spans="1:6" ht="12.75">
      <c r="A90" t="s">
        <v>89</v>
      </c>
      <c r="B90">
        <f>B30+(10/0.017)*(B16*B51+B31*B50)</f>
        <v>0.022038148077517777</v>
      </c>
      <c r="C90">
        <f>C30+(10/0.017)*(C16*C51+C31*C50)</f>
        <v>-0.12112474421198949</v>
      </c>
      <c r="D90">
        <f>D30+(10/0.017)*(D16*D51+D31*D50)</f>
        <v>-0.08770053198981825</v>
      </c>
      <c r="E90">
        <f>E30+(10/0.017)*(E16*E51+E31*E50)</f>
        <v>-0.02788998372976582</v>
      </c>
      <c r="F90">
        <f>F30+(10/0.017)*(F16*F51+F31*F50)</f>
        <v>0.2714341046730975</v>
      </c>
    </row>
    <row r="91" spans="1:6" ht="12.75">
      <c r="A91" t="s">
        <v>90</v>
      </c>
      <c r="B91">
        <f>B31+(11/0.017)*(B17*B51+B32*B50)</f>
        <v>-0.018400852390603985</v>
      </c>
      <c r="C91">
        <f>C31+(11/0.017)*(C17*C51+C32*C50)</f>
        <v>-0.004116588781468524</v>
      </c>
      <c r="D91">
        <f>D31+(11/0.017)*(D17*D51+D32*D50)</f>
        <v>-0.036232059717869025</v>
      </c>
      <c r="E91">
        <f>E31+(11/0.017)*(E17*E51+E32*E50)</f>
        <v>0.010291222381350877</v>
      </c>
      <c r="F91">
        <f>F31+(11/0.017)*(F17*F51+F32*F50)</f>
        <v>0.027675098120367884</v>
      </c>
    </row>
    <row r="92" spans="1:6" ht="12.75">
      <c r="A92" t="s">
        <v>91</v>
      </c>
      <c r="B92">
        <f>B32+(12/0.017)*(B18*B51+B33*B50)</f>
        <v>0.024210338117297482</v>
      </c>
      <c r="C92">
        <f>C32+(12/0.017)*(C18*C51+C33*C50)</f>
        <v>0.06706124438054878</v>
      </c>
      <c r="D92">
        <f>D32+(12/0.017)*(D18*D51+D33*D50)</f>
        <v>0.033727866576702965</v>
      </c>
      <c r="E92">
        <f>E32+(12/0.017)*(E18*E51+E33*E50)</f>
        <v>0.004014348188575279</v>
      </c>
      <c r="F92">
        <f>F32+(12/0.017)*(F18*F51+F33*F50)</f>
        <v>0.04271536437832418</v>
      </c>
    </row>
    <row r="93" spans="1:6" ht="12.75">
      <c r="A93" t="s">
        <v>92</v>
      </c>
      <c r="B93">
        <f>B33+(13/0.017)*(B19*B51+B34*B50)</f>
        <v>0.0902680246347676</v>
      </c>
      <c r="C93">
        <f>C33+(13/0.017)*(C19*C51+C34*C50)</f>
        <v>0.0808220571526827</v>
      </c>
      <c r="D93">
        <f>D33+(13/0.017)*(D19*D51+D34*D50)</f>
        <v>0.07538757535817446</v>
      </c>
      <c r="E93">
        <f>E33+(13/0.017)*(E19*E51+E34*E50)</f>
        <v>0.08460650116658242</v>
      </c>
      <c r="F93">
        <f>F33+(13/0.017)*(F19*F51+F34*F50)</f>
        <v>0.058858543021130805</v>
      </c>
    </row>
    <row r="94" spans="1:6" ht="12.75">
      <c r="A94" t="s">
        <v>93</v>
      </c>
      <c r="B94">
        <f>B34+(14/0.017)*(B20*B51+B35*B50)</f>
        <v>0.0010499019505298887</v>
      </c>
      <c r="C94">
        <f>C34+(14/0.017)*(C20*C51+C35*C50)</f>
        <v>-0.0012048372817105944</v>
      </c>
      <c r="D94">
        <f>D34+(14/0.017)*(D20*D51+D35*D50)</f>
        <v>-0.003505865773395978</v>
      </c>
      <c r="E94">
        <f>E34+(14/0.017)*(E20*E51+E35*E50)</f>
        <v>-0.0012411551229945974</v>
      </c>
      <c r="F94">
        <f>F34+(14/0.017)*(F20*F51+F35*F50)</f>
        <v>-0.03369521517329841</v>
      </c>
    </row>
    <row r="95" spans="1:6" ht="12.75">
      <c r="A95" t="s">
        <v>94</v>
      </c>
      <c r="B95" s="49">
        <f>B35</f>
        <v>-0.0004339577</v>
      </c>
      <c r="C95" s="49">
        <f>C35</f>
        <v>0.0002101318</v>
      </c>
      <c r="D95" s="49">
        <f>D35</f>
        <v>-0.002703978</v>
      </c>
      <c r="E95" s="49">
        <f>E35</f>
        <v>0.003246127</v>
      </c>
      <c r="F95" s="49">
        <f>F35</f>
        <v>0.003652321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-0.9677562279569486</v>
      </c>
      <c r="C103">
        <f>C63*10000/C62</f>
        <v>-1.0054271816837452</v>
      </c>
      <c r="D103">
        <f>D63*10000/D62</f>
        <v>-0.5509698224438332</v>
      </c>
      <c r="E103">
        <f>E63*10000/E62</f>
        <v>-0.5440045099707016</v>
      </c>
      <c r="F103">
        <f>F63*10000/F62</f>
        <v>-2.4283214528135297</v>
      </c>
      <c r="G103">
        <f>AVERAGE(C103:E103)</f>
        <v>-0.7001338380327601</v>
      </c>
      <c r="H103">
        <f>STDEV(C103:E103)</f>
        <v>0.2644147275638424</v>
      </c>
      <c r="I103">
        <f>(B103*B4+C103*C4+D103*D4+E103*E4+F103*F4)/SUM(B4:F4)</f>
        <v>-0.9696385957881791</v>
      </c>
      <c r="K103">
        <f>(LN(H103)+LN(H123))/2-LN(K114*K115^3)</f>
        <v>-4.623787668079535</v>
      </c>
    </row>
    <row r="104" spans="1:11" ht="12.75">
      <c r="A104" t="s">
        <v>68</v>
      </c>
      <c r="B104">
        <f>B64*10000/B62</f>
        <v>0.45970370922665893</v>
      </c>
      <c r="C104">
        <f>C64*10000/C62</f>
        <v>-0.45038852781227523</v>
      </c>
      <c r="D104">
        <f>D64*10000/D62</f>
        <v>-0.36728538881724637</v>
      </c>
      <c r="E104">
        <f>E64*10000/E62</f>
        <v>-0.15630667056581823</v>
      </c>
      <c r="F104">
        <f>F64*10000/F62</f>
        <v>-1.9417653276046865</v>
      </c>
      <c r="G104">
        <f>AVERAGE(C104:E104)</f>
        <v>-0.32466019573177995</v>
      </c>
      <c r="H104">
        <f>STDEV(C104:E104)</f>
        <v>0.15160380933393894</v>
      </c>
      <c r="I104">
        <f>(B104*B4+C104*C4+D104*D4+E104*E4+F104*F4)/SUM(B4:F4)</f>
        <v>-0.4272088245948676</v>
      </c>
      <c r="K104">
        <f>(LN(H104)+LN(H124))/2-LN(K114*K115^4)</f>
        <v>-3.6139784878651597</v>
      </c>
    </row>
    <row r="105" spans="1:11" ht="12.75">
      <c r="A105" t="s">
        <v>69</v>
      </c>
      <c r="B105">
        <f>B65*10000/B62</f>
        <v>0.7558866156391656</v>
      </c>
      <c r="C105">
        <f>C65*10000/C62</f>
        <v>0.5568826587246999</v>
      </c>
      <c r="D105">
        <f>D65*10000/D62</f>
        <v>-0.307697103595108</v>
      </c>
      <c r="E105">
        <f>E65*10000/E62</f>
        <v>-0.07787473297131131</v>
      </c>
      <c r="F105">
        <f>F65*10000/F62</f>
        <v>-0.9368620967172562</v>
      </c>
      <c r="G105">
        <f>AVERAGE(C105:E105)</f>
        <v>0.057103607386093526</v>
      </c>
      <c r="H105">
        <f>STDEV(C105:E105)</f>
        <v>0.4478157049808251</v>
      </c>
      <c r="I105">
        <f>(B105*B4+C105*C4+D105*D4+E105*E4+F105*F4)/SUM(B4:F4)</f>
        <v>0.025491296213506362</v>
      </c>
      <c r="K105">
        <f>(LN(H105)+LN(H125))/2-LN(K114*K115^5)</f>
        <v>-3.490791389534041</v>
      </c>
    </row>
    <row r="106" spans="1:11" ht="12.75">
      <c r="A106" t="s">
        <v>70</v>
      </c>
      <c r="B106">
        <f>B66*10000/B62</f>
        <v>2.7874221062535978</v>
      </c>
      <c r="C106">
        <f>C66*10000/C62</f>
        <v>1.108498274358756</v>
      </c>
      <c r="D106">
        <f>D66*10000/D62</f>
        <v>2.15650353078572</v>
      </c>
      <c r="E106">
        <f>E66*10000/E62</f>
        <v>1.838801048108209</v>
      </c>
      <c r="F106">
        <f>F66*10000/F62</f>
        <v>13.372598937976742</v>
      </c>
      <c r="G106">
        <f>AVERAGE(C106:E106)</f>
        <v>1.7012676177508952</v>
      </c>
      <c r="H106">
        <f>STDEV(C106:E106)</f>
        <v>0.537368902825632</v>
      </c>
      <c r="I106">
        <f>(B106*B4+C106*C4+D106*D4+E106*E4+F106*F4)/SUM(B4:F4)</f>
        <v>3.416665209044342</v>
      </c>
      <c r="K106">
        <f>(LN(H106)+LN(H126))/2-LN(K114*K115^6)</f>
        <v>-2.831937555296355</v>
      </c>
    </row>
    <row r="107" spans="1:11" ht="12.75">
      <c r="A107" t="s">
        <v>71</v>
      </c>
      <c r="B107">
        <f>B67*10000/B62</f>
        <v>-0.059459769939541135</v>
      </c>
      <c r="C107">
        <f>C67*10000/C62</f>
        <v>-0.12548085352893232</v>
      </c>
      <c r="D107">
        <f>D67*10000/D62</f>
        <v>0.0390509057902949</v>
      </c>
      <c r="E107">
        <f>E67*10000/E62</f>
        <v>0.049703882362248875</v>
      </c>
      <c r="F107">
        <f>F67*10000/F62</f>
        <v>-0.15724280655888062</v>
      </c>
      <c r="G107">
        <f>AVERAGE(C107:E107)</f>
        <v>-0.012242021792129512</v>
      </c>
      <c r="H107">
        <f>STDEV(C107:E107)</f>
        <v>0.09821225095321663</v>
      </c>
      <c r="I107">
        <f>(B107*B4+C107*C4+D107*D4+E107*E4+F107*F4)/SUM(B4:F4)</f>
        <v>-0.03844820858893694</v>
      </c>
      <c r="K107">
        <f>(LN(H107)+LN(H127))/2-LN(K114*K115^7)</f>
        <v>-3.6747001776506156</v>
      </c>
    </row>
    <row r="108" spans="1:9" ht="12.75">
      <c r="A108" t="s">
        <v>72</v>
      </c>
      <c r="B108">
        <f>B68*10000/B62</f>
        <v>-0.06737137996107065</v>
      </c>
      <c r="C108">
        <f>C68*10000/C62</f>
        <v>-0.1730768616812299</v>
      </c>
      <c r="D108">
        <f>D68*10000/D62</f>
        <v>-0.047345294014081545</v>
      </c>
      <c r="E108">
        <f>E68*10000/E62</f>
        <v>0.10269165878328822</v>
      </c>
      <c r="F108">
        <f>F68*10000/F62</f>
        <v>-0.0022806494363279447</v>
      </c>
      <c r="G108">
        <f>AVERAGE(C108:E108)</f>
        <v>-0.03924349897067441</v>
      </c>
      <c r="H108">
        <f>STDEV(C108:E108)</f>
        <v>0.13806266161417927</v>
      </c>
      <c r="I108">
        <f>(B108*B4+C108*C4+D108*D4+E108*E4+F108*F4)/SUM(B4:F4)</f>
        <v>-0.03839101299065959</v>
      </c>
    </row>
    <row r="109" spans="1:9" ht="12.75">
      <c r="A109" t="s">
        <v>73</v>
      </c>
      <c r="B109">
        <f>B69*10000/B62</f>
        <v>0.08438628705790316</v>
      </c>
      <c r="C109">
        <f>C69*10000/C62</f>
        <v>0.12116798541890107</v>
      </c>
      <c r="D109">
        <f>D69*10000/D62</f>
        <v>-0.00717380809291953</v>
      </c>
      <c r="E109">
        <f>E69*10000/E62</f>
        <v>0.016922805267822284</v>
      </c>
      <c r="F109">
        <f>F69*10000/F62</f>
        <v>0.019099899644603787</v>
      </c>
      <c r="G109">
        <f>AVERAGE(C109:E109)</f>
        <v>0.04363899419793461</v>
      </c>
      <c r="H109">
        <f>STDEV(C109:E109)</f>
        <v>0.06821451497789742</v>
      </c>
      <c r="I109">
        <f>(B109*B4+C109*C4+D109*D4+E109*E4+F109*F4)/SUM(B4:F4)</f>
        <v>0.046266422947658814</v>
      </c>
    </row>
    <row r="110" spans="1:11" ht="12.75">
      <c r="A110" t="s">
        <v>74</v>
      </c>
      <c r="B110">
        <f>B70*10000/B62</f>
        <v>-0.3889195711944691</v>
      </c>
      <c r="C110">
        <f>C70*10000/C62</f>
        <v>-0.2235869763025378</v>
      </c>
      <c r="D110">
        <f>D70*10000/D62</f>
        <v>-0.1436022393695117</v>
      </c>
      <c r="E110">
        <f>E70*10000/E62</f>
        <v>-0.1310487792771253</v>
      </c>
      <c r="F110">
        <f>F70*10000/F62</f>
        <v>-0.34731085128747136</v>
      </c>
      <c r="G110">
        <f>AVERAGE(C110:E110)</f>
        <v>-0.1660793316497249</v>
      </c>
      <c r="H110">
        <f>STDEV(C110:E110)</f>
        <v>0.05019705404910173</v>
      </c>
      <c r="I110">
        <f>(B110*B4+C110*C4+D110*D4+E110*E4+F110*F4)/SUM(B4:F4)</f>
        <v>-0.22250452730247333</v>
      </c>
      <c r="K110">
        <f>EXP(AVERAGE(K103:K107))</f>
        <v>0.0260682011108824</v>
      </c>
    </row>
    <row r="111" spans="1:9" ht="12.75">
      <c r="A111" t="s">
        <v>75</v>
      </c>
      <c r="B111">
        <f>B71*10000/B62</f>
        <v>0.006813154037097043</v>
      </c>
      <c r="C111">
        <f>C71*10000/C62</f>
        <v>-0.0042730695596983614</v>
      </c>
      <c r="D111">
        <f>D71*10000/D62</f>
        <v>0.020983387285330057</v>
      </c>
      <c r="E111">
        <f>E71*10000/E62</f>
        <v>-0.007107968803850868</v>
      </c>
      <c r="F111">
        <f>F71*10000/F62</f>
        <v>-0.006276623427887138</v>
      </c>
      <c r="G111">
        <f>AVERAGE(C111:E111)</f>
        <v>0.003200782973926943</v>
      </c>
      <c r="H111">
        <f>STDEV(C111:E111)</f>
        <v>0.015465281294017046</v>
      </c>
      <c r="I111">
        <f>(B111*B4+C111*C4+D111*D4+E111*E4+F111*F4)/SUM(B4:F4)</f>
        <v>0.0024554099245019654</v>
      </c>
    </row>
    <row r="112" spans="1:9" ht="12.75">
      <c r="A112" t="s">
        <v>76</v>
      </c>
      <c r="B112">
        <f>B72*10000/B62</f>
        <v>-0.029222582748032487</v>
      </c>
      <c r="C112">
        <f>C72*10000/C62</f>
        <v>-0.024117502761957166</v>
      </c>
      <c r="D112">
        <f>D72*10000/D62</f>
        <v>-0.024635256404915377</v>
      </c>
      <c r="E112">
        <f>E72*10000/E62</f>
        <v>-0.01886594995457847</v>
      </c>
      <c r="F112">
        <f>F72*10000/F62</f>
        <v>-0.002536106722018597</v>
      </c>
      <c r="G112">
        <f>AVERAGE(C112:E112)</f>
        <v>-0.022539569707150337</v>
      </c>
      <c r="H112">
        <f>STDEV(C112:E112)</f>
        <v>0.0031919631535410223</v>
      </c>
      <c r="I112">
        <f>(B112*B4+C112*C4+D112*D4+E112*E4+F112*F4)/SUM(B4:F4)</f>
        <v>-0.020834748659349374</v>
      </c>
    </row>
    <row r="113" spans="1:9" ht="12.75">
      <c r="A113" t="s">
        <v>77</v>
      </c>
      <c r="B113">
        <f>B73*10000/B62</f>
        <v>0.026729671772792243</v>
      </c>
      <c r="C113">
        <f>C73*10000/C62</f>
        <v>0.03689248740402955</v>
      </c>
      <c r="D113">
        <f>D73*10000/D62</f>
        <v>0.019968991111294052</v>
      </c>
      <c r="E113">
        <f>E73*10000/E62</f>
        <v>0.021084324576574835</v>
      </c>
      <c r="F113">
        <f>F73*10000/F62</f>
        <v>-0.001663278231740574</v>
      </c>
      <c r="G113">
        <f>AVERAGE(C113:E113)</f>
        <v>0.025981934363966144</v>
      </c>
      <c r="H113">
        <f>STDEV(C113:E113)</f>
        <v>0.009465258470571291</v>
      </c>
      <c r="I113">
        <f>(B113*B4+C113*C4+D113*D4+E113*E4+F113*F4)/SUM(B4:F4)</f>
        <v>0.022400352319601968</v>
      </c>
    </row>
    <row r="114" spans="1:11" ht="12.75">
      <c r="A114" t="s">
        <v>78</v>
      </c>
      <c r="B114">
        <f>B74*10000/B62</f>
        <v>-0.2071762402920344</v>
      </c>
      <c r="C114">
        <f>C74*10000/C62</f>
        <v>-0.18691703487827865</v>
      </c>
      <c r="D114">
        <f>D74*10000/D62</f>
        <v>-0.21286808365736037</v>
      </c>
      <c r="E114">
        <f>E74*10000/E62</f>
        <v>-0.20472807583256677</v>
      </c>
      <c r="F114">
        <f>F74*10000/F62</f>
        <v>-0.1542568764149698</v>
      </c>
      <c r="G114">
        <f>AVERAGE(C114:E114)</f>
        <v>-0.20150439812273527</v>
      </c>
      <c r="H114">
        <f>STDEV(C114:E114)</f>
        <v>0.013272464227347642</v>
      </c>
      <c r="I114">
        <f>(B114*B4+C114*C4+D114*D4+E114*E4+F114*F4)/SUM(B4:F4)</f>
        <v>-0.19601281469852558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0.0009816435933139198</v>
      </c>
      <c r="C115">
        <f>C75*10000/C62</f>
        <v>0.003481763189706877</v>
      </c>
      <c r="D115">
        <f>D75*10000/D62</f>
        <v>0.003021721255588948</v>
      </c>
      <c r="E115">
        <f>E75*10000/E62</f>
        <v>-0.0028129945605661426</v>
      </c>
      <c r="F115">
        <f>F75*10000/F62</f>
        <v>0.003336185438928916</v>
      </c>
      <c r="G115">
        <f>AVERAGE(C115:E115)</f>
        <v>0.001230163294909894</v>
      </c>
      <c r="H115">
        <f>STDEV(C115:E115)</f>
        <v>0.0035090246121265564</v>
      </c>
      <c r="I115">
        <f>(B115*B4+C115*C4+D115*D4+E115*E4+F115*F4)/SUM(B4:F4)</f>
        <v>0.0014756259214358197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-6.9644383997830515</v>
      </c>
      <c r="C122">
        <f>C82*10000/C62</f>
        <v>-18.594492620406687</v>
      </c>
      <c r="D122">
        <f>D82*10000/D62</f>
        <v>2.574214331775302</v>
      </c>
      <c r="E122">
        <f>E82*10000/E62</f>
        <v>14.026991688777029</v>
      </c>
      <c r="F122">
        <f>F82*10000/F62</f>
        <v>10.779094784478001</v>
      </c>
      <c r="G122">
        <f>AVERAGE(C122:E122)</f>
        <v>-0.6644288666181186</v>
      </c>
      <c r="H122">
        <f>STDEV(C122:E122)</f>
        <v>16.550133442315648</v>
      </c>
      <c r="I122">
        <f>(B122*B4+C122*C4+D122*D4+E122*E4+F122*F4)/SUM(B4:F4)</f>
        <v>-0.049688611441477445</v>
      </c>
    </row>
    <row r="123" spans="1:9" ht="12.75">
      <c r="A123" t="s">
        <v>82</v>
      </c>
      <c r="B123">
        <f>B83*10000/B62</f>
        <v>1.8825161856665573</v>
      </c>
      <c r="C123">
        <f>C83*10000/C62</f>
        <v>-1.2485973228242582</v>
      </c>
      <c r="D123">
        <f>D83*10000/D62</f>
        <v>0.28738176157913725</v>
      </c>
      <c r="E123">
        <f>E83*10000/E62</f>
        <v>-1.1193469152747069</v>
      </c>
      <c r="F123">
        <f>F83*10000/F62</f>
        <v>4.014240041776218</v>
      </c>
      <c r="G123">
        <f>AVERAGE(C123:E123)</f>
        <v>-0.6935208255066092</v>
      </c>
      <c r="H123">
        <f>STDEV(C123:E123)</f>
        <v>0.8519412133337395</v>
      </c>
      <c r="I123">
        <f>(B123*B4+C123*C4+D123*D4+E123*E4+F123*F4)/SUM(B4:F4)</f>
        <v>0.30739635350915306</v>
      </c>
    </row>
    <row r="124" spans="1:9" ht="12.75">
      <c r="A124" t="s">
        <v>83</v>
      </c>
      <c r="B124">
        <f>B84*10000/B62</f>
        <v>-0.8737196902826191</v>
      </c>
      <c r="C124">
        <f>C84*10000/C62</f>
        <v>3.707553236834144</v>
      </c>
      <c r="D124">
        <f>D84*10000/D62</f>
        <v>1.5989810758933507</v>
      </c>
      <c r="E124">
        <f>E84*10000/E62</f>
        <v>-3.0028281176436575</v>
      </c>
      <c r="F124">
        <f>F84*10000/F62</f>
        <v>1.490747074564037</v>
      </c>
      <c r="G124">
        <f>AVERAGE(C124:E124)</f>
        <v>0.7679020650279457</v>
      </c>
      <c r="H124">
        <f>STDEV(C124:E124)</f>
        <v>3.431519156635527</v>
      </c>
      <c r="I124">
        <f>(B124*B4+C124*C4+D124*D4+E124*E4+F124*F4)/SUM(B4:F4)</f>
        <v>0.627415042508104</v>
      </c>
    </row>
    <row r="125" spans="1:9" ht="12.75">
      <c r="A125" t="s">
        <v>84</v>
      </c>
      <c r="B125">
        <f>B85*10000/B62</f>
        <v>-0.24952005611711567</v>
      </c>
      <c r="C125">
        <f>C85*10000/C62</f>
        <v>0.6051986466255294</v>
      </c>
      <c r="D125">
        <f>D85*10000/D62</f>
        <v>0.03598912743089893</v>
      </c>
      <c r="E125">
        <f>E85*10000/E62</f>
        <v>-0.2953939530910102</v>
      </c>
      <c r="F125">
        <f>F85*10000/F62</f>
        <v>-0.2977805320015327</v>
      </c>
      <c r="G125">
        <f>AVERAGE(C125:E125)</f>
        <v>0.11526460698847268</v>
      </c>
      <c r="H125">
        <f>STDEV(C125:E125)</f>
        <v>0.45549995489611333</v>
      </c>
      <c r="I125">
        <f>(B125*B4+C125*C4+D125*D4+E125*E4+F125*F4)/SUM(B4:F4)</f>
        <v>0.007440904937104375</v>
      </c>
    </row>
    <row r="126" spans="1:9" ht="12.75">
      <c r="A126" t="s">
        <v>85</v>
      </c>
      <c r="B126">
        <f>B86*10000/B62</f>
        <v>0.020088159330067402</v>
      </c>
      <c r="C126">
        <f>C86*10000/C62</f>
        <v>-0.3656958775871565</v>
      </c>
      <c r="D126">
        <f>D86*10000/D62</f>
        <v>-0.6058505443511595</v>
      </c>
      <c r="E126">
        <f>E86*10000/E62</f>
        <v>0.23747691329158485</v>
      </c>
      <c r="F126">
        <f>F86*10000/F62</f>
        <v>1.6995511252746445</v>
      </c>
      <c r="G126">
        <f>AVERAGE(C126:E126)</f>
        <v>-0.24468983621557705</v>
      </c>
      <c r="H126">
        <f>STDEV(C126:E126)</f>
        <v>0.434490675089649</v>
      </c>
      <c r="I126">
        <f>(B126*B4+C126*C4+D126*D4+E126*E4+F126*F4)/SUM(B4:F4)</f>
        <v>0.05321222416150739</v>
      </c>
    </row>
    <row r="127" spans="1:9" ht="12.75">
      <c r="A127" t="s">
        <v>86</v>
      </c>
      <c r="B127">
        <f>B87*10000/B62</f>
        <v>-0.0038150250759999066</v>
      </c>
      <c r="C127">
        <f>C87*10000/C62</f>
        <v>-0.1718592464409172</v>
      </c>
      <c r="D127">
        <f>D87*10000/D62</f>
        <v>0.06565741801477071</v>
      </c>
      <c r="E127">
        <f>E87*10000/E62</f>
        <v>-0.1644448513590696</v>
      </c>
      <c r="F127">
        <f>F87*10000/F62</f>
        <v>0.12162101595108954</v>
      </c>
      <c r="G127">
        <f>AVERAGE(C127:E127)</f>
        <v>-0.09021555992840537</v>
      </c>
      <c r="H127">
        <f>STDEV(C127:E127)</f>
        <v>0.13504085401560087</v>
      </c>
      <c r="I127">
        <f>(B127*B4+C127*C4+D127*D4+E127*E4+F127*F4)/SUM(B4:F4)</f>
        <v>-0.04945835880071721</v>
      </c>
    </row>
    <row r="128" spans="1:9" ht="12.75">
      <c r="A128" t="s">
        <v>87</v>
      </c>
      <c r="B128">
        <f>B88*10000/B62</f>
        <v>0.007638991942751666</v>
      </c>
      <c r="C128">
        <f>C88*10000/C62</f>
        <v>0.5602197575391029</v>
      </c>
      <c r="D128">
        <f>D88*10000/D62</f>
        <v>0.2524507453079506</v>
      </c>
      <c r="E128">
        <f>E88*10000/E62</f>
        <v>-0.3600933730423103</v>
      </c>
      <c r="F128">
        <f>F88*10000/F62</f>
        <v>0.3046972458797277</v>
      </c>
      <c r="G128">
        <f>AVERAGE(C128:E128)</f>
        <v>0.15085904326824776</v>
      </c>
      <c r="H128">
        <f>STDEV(C128:E128)</f>
        <v>0.4684919636692108</v>
      </c>
      <c r="I128">
        <f>(B128*B4+C128*C4+D128*D4+E128*E4+F128*F4)/SUM(B4:F4)</f>
        <v>0.1507415004534158</v>
      </c>
    </row>
    <row r="129" spans="1:9" ht="12.75">
      <c r="A129" t="s">
        <v>88</v>
      </c>
      <c r="B129">
        <f>B89*10000/B62</f>
        <v>0.05411917177292531</v>
      </c>
      <c r="C129">
        <f>C89*10000/C62</f>
        <v>0.09432540625667957</v>
      </c>
      <c r="D129">
        <f>D89*10000/D62</f>
        <v>-0.0580680227224694</v>
      </c>
      <c r="E129">
        <f>E89*10000/E62</f>
        <v>0.04903556978856975</v>
      </c>
      <c r="F129">
        <f>F89*10000/F62</f>
        <v>-0.007209040497698406</v>
      </c>
      <c r="G129">
        <f>AVERAGE(C129:E129)</f>
        <v>0.02843098444092664</v>
      </c>
      <c r="H129">
        <f>STDEV(C129:E129)</f>
        <v>0.07825823280663168</v>
      </c>
      <c r="I129">
        <f>(B129*B4+C129*C4+D129*D4+E129*E4+F129*F4)/SUM(B4:F4)</f>
        <v>0.02739977392864031</v>
      </c>
    </row>
    <row r="130" spans="1:9" ht="12.75">
      <c r="A130" t="s">
        <v>89</v>
      </c>
      <c r="B130">
        <f>B90*10000/B62</f>
        <v>0.02203813894731573</v>
      </c>
      <c r="C130">
        <f>C90*10000/C62</f>
        <v>-0.12112475081157624</v>
      </c>
      <c r="D130">
        <f>D90*10000/D62</f>
        <v>-0.08770048136116126</v>
      </c>
      <c r="E130">
        <f>E90*10000/E62</f>
        <v>-0.027890019031738628</v>
      </c>
      <c r="F130">
        <f>F90*10000/F62</f>
        <v>0.2714346285493359</v>
      </c>
      <c r="G130">
        <f>AVERAGE(C130:E130)</f>
        <v>-0.07890508373482538</v>
      </c>
      <c r="H130">
        <f>STDEV(C130:E130)</f>
        <v>0.047235559349589375</v>
      </c>
      <c r="I130">
        <f>(B130*B4+C130*C4+D130*D4+E130*E4+F130*F4)/SUM(B4:F4)</f>
        <v>-0.017535430072713926</v>
      </c>
    </row>
    <row r="131" spans="1:9" ht="12.75">
      <c r="A131" t="s">
        <v>90</v>
      </c>
      <c r="B131">
        <f>B91*10000/B62</f>
        <v>-0.018400844767300088</v>
      </c>
      <c r="C131">
        <f>C91*10000/C62</f>
        <v>-0.0041165890057644336</v>
      </c>
      <c r="D131">
        <f>D91*10000/D62</f>
        <v>-0.0362320388014563</v>
      </c>
      <c r="E131">
        <f>E91*10000/E62</f>
        <v>0.010291235407548963</v>
      </c>
      <c r="F131">
        <f>F91*10000/F62</f>
        <v>0.027675151534165388</v>
      </c>
      <c r="G131">
        <f>AVERAGE(C131:E131)</f>
        <v>-0.01001913079989059</v>
      </c>
      <c r="H131">
        <f>STDEV(C131:E131)</f>
        <v>0.023816669802999915</v>
      </c>
      <c r="I131">
        <f>(B131*B4+C131*C4+D131*D4+E131*E4+F131*F4)/SUM(B4:F4)</f>
        <v>-0.006195127115495644</v>
      </c>
    </row>
    <row r="132" spans="1:9" ht="12.75">
      <c r="A132" t="s">
        <v>91</v>
      </c>
      <c r="B132">
        <f>B92*10000/B62</f>
        <v>0.02421032808717708</v>
      </c>
      <c r="C132">
        <f>C92*10000/C62</f>
        <v>0.06706124803443884</v>
      </c>
      <c r="D132">
        <f>D92*10000/D62</f>
        <v>0.03372784710593638</v>
      </c>
      <c r="E132">
        <f>E92*10000/E62</f>
        <v>0.004014353269769014</v>
      </c>
      <c r="F132">
        <f>F92*10000/F62</f>
        <v>0.04271544682030192</v>
      </c>
      <c r="G132">
        <f>AVERAGE(C132:E132)</f>
        <v>0.03493448280338141</v>
      </c>
      <c r="H132">
        <f>STDEV(C132:E132)</f>
        <v>0.03154076270711599</v>
      </c>
      <c r="I132">
        <f>(B132*B4+C132*C4+D132*D4+E132*E4+F132*F4)/SUM(B4:F4)</f>
        <v>0.034427265040042</v>
      </c>
    </row>
    <row r="133" spans="1:9" ht="12.75">
      <c r="A133" t="s">
        <v>92</v>
      </c>
      <c r="B133">
        <f>B93*10000/B62</f>
        <v>0.09026798723755527</v>
      </c>
      <c r="C133">
        <f>C93*10000/C62</f>
        <v>0.08082206155634258</v>
      </c>
      <c r="D133">
        <f>D93*10000/D62</f>
        <v>0.07538753183766657</v>
      </c>
      <c r="E133">
        <f>E93*10000/E62</f>
        <v>0.08460660825794655</v>
      </c>
      <c r="F133">
        <f>F93*10000/F62</f>
        <v>0.058858656619943876</v>
      </c>
      <c r="G133">
        <f>AVERAGE(C133:E133)</f>
        <v>0.08027206721731857</v>
      </c>
      <c r="H133">
        <f>STDEV(C133:E133)</f>
        <v>0.004634081660961615</v>
      </c>
      <c r="I133">
        <f>(B133*B4+C133*C4+D133*D4+E133*E4+F133*F4)/SUM(B4:F4)</f>
        <v>0.0788582457091393</v>
      </c>
    </row>
    <row r="134" spans="1:9" ht="12.75">
      <c r="A134" t="s">
        <v>93</v>
      </c>
      <c r="B134">
        <f>B94*10000/B62</f>
        <v>0.0010499015155651674</v>
      </c>
      <c r="C134">
        <f>C94*10000/C62</f>
        <v>-0.0012048373473571986</v>
      </c>
      <c r="D134">
        <f>D94*10000/D62</f>
        <v>-0.0035058637494940507</v>
      </c>
      <c r="E134">
        <f>E94*10000/E62</f>
        <v>-0.0012411566939967474</v>
      </c>
      <c r="F134">
        <f>F94*10000/F62</f>
        <v>-0.03369528020610849</v>
      </c>
      <c r="G134">
        <f>AVERAGE(C134:E134)</f>
        <v>-0.001983952596949332</v>
      </c>
      <c r="H134">
        <f>STDEV(C134:E134)</f>
        <v>0.0013181388170124854</v>
      </c>
      <c r="I134">
        <f>(B134*B4+C134*C4+D134*D4+E134*E4+F134*F4)/SUM(B4:F4)</f>
        <v>-0.005779564192507955</v>
      </c>
    </row>
    <row r="135" spans="1:9" ht="12.75">
      <c r="A135" t="s">
        <v>94</v>
      </c>
      <c r="B135">
        <f>B95*10000/B62</f>
        <v>-0.0004339575202153163</v>
      </c>
      <c r="C135">
        <f>C95*10000/C62</f>
        <v>0.00021013181144921336</v>
      </c>
      <c r="D135">
        <f>D95*10000/D62</f>
        <v>-0.0027039764390200203</v>
      </c>
      <c r="E135">
        <f>E95*10000/E62</f>
        <v>0.003246131108811543</v>
      </c>
      <c r="F135">
        <f>F95*10000/F62</f>
        <v>0.0036523280490927787</v>
      </c>
      <c r="G135">
        <f>AVERAGE(C135:E135)</f>
        <v>0.0002507621604135787</v>
      </c>
      <c r="H135">
        <f>STDEV(C135:E135)</f>
        <v>0.0029752618500954262</v>
      </c>
      <c r="I135">
        <f>(B135*B4+C135*C4+D135*D4+E135*E4+F135*F4)/SUM(B4:F4)</f>
        <v>0.0006061670397599206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2005-08-16T08:47:18Z</cp:lastPrinted>
  <dcterms:created xsi:type="dcterms:W3CDTF">2005-08-16T08:47:18Z</dcterms:created>
  <dcterms:modified xsi:type="dcterms:W3CDTF">2005-08-16T16:31:12Z</dcterms:modified>
  <cp:category/>
  <cp:version/>
  <cp:contentType/>
  <cp:contentStatus/>
</cp:coreProperties>
</file>