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<sst xmlns="http://schemas.openxmlformats.org/spreadsheetml/2006/main" count="204" uniqueCount="98">
  <si>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Fri 14/10/2005       07:56:16</t>
  </si>
  <si>
    <t>LISSNER</t>
  </si>
  <si>
    <t>HCMQAP705</t>
  </si>
  <si>
    <t>Aperture2</t>
  </si>
  <si>
    <t>Taupe_quadrupole#4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</si>
  <si>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</si>
  <si>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</si>
  <si>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</si>
  <si>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</si>
  <si>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</si>
  <si>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</si>
  <si>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</si>
  <si>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</si>
  <si>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</si>
  <si>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</si>
  <si>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</si>
  <si>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</si>
  <si>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</si>
  <si>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</si>
  <si>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</si>
  <si>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</si>
  <si>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</si>
  <si>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</si>
  <si>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</si>
  <si>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</si>
  <si>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</si>
  <si>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</si>
  <si>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</si>
  <si>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</si>
  <si>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</si>
  <si>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</si>
  <si>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</si>
  <si>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</si>
  <si>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</si>
  <si>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</si>
  <si>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</si>
  <si>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</si>
  <si>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</si>
  <si>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</si>
  <si>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</si>
  <si>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</si>
  <si>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</si>
  <si>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</si>
  <si>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</si>
  <si>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</si>
  <si>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</si>
  <si>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</si>
  <si>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</si>
  <si>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</si>
  <si>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Number of measurement</t>
  </si>
  <si>
    <t>Mean real current (A)</t>
  </si>
  <si>
    <t xml:space="preserve">* = Integral error  ! = Central error           Conclusion : ACCEPTED           </t>
  </si>
  <si>
    <t>Duration : 31mn</t>
  </si>
  <si>
    <t>Dx moy(m)</t>
  </si>
  <si>
    <t>Dy moy(m)</t>
  </si>
  <si>
    <t>Dx moy (mm)</t>
  </si>
  <si>
    <t>Dy moy (mm)</t>
  </si>
  <si>
    <t>* = Integral error  ! = Central error           Conclusion : ACCEPTED           Duration : 31mn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</si>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</sst>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57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73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57213607"/>
        <c:axId val="45160416"/>
      </c:lineChart>
      <c:catAx>
        <c:axId val="5721360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5160416"/>
        <c:crosses val="autoZero"/>
        <c:auto val="1"/>
        <c:lblOffset val="100"/>
        <c:noMultiLvlLbl val="0"/>
      </c:catAx>
      <c:valAx>
        <c:axId val="451604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7213607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1">
        <v>-0.002253</v>
      </c>
      <c r="C4" s="12">
        <v>-0.003752</v>
      </c>
      <c r="D4" s="12">
        <v>-0.00375</v>
      </c>
      <c r="E4" s="12">
        <v>-0.003751</v>
      </c>
      <c r="F4" s="24">
        <v>-0.002081</v>
      </c>
      <c r="G4" s="34">
        <v>-0.011689</v>
      </c>
    </row>
    <row r="5" spans="1:7" ht="12.75" thickBot="1">
      <c r="A5" s="44" t="s">
        <v>13</v>
      </c>
      <c r="B5" s="45">
        <v>-2.300941</v>
      </c>
      <c r="C5" s="46">
        <v>0.044754</v>
      </c>
      <c r="D5" s="46">
        <v>1.008363</v>
      </c>
      <c r="E5" s="46">
        <v>0.878748</v>
      </c>
      <c r="F5" s="47">
        <v>-0.9548</v>
      </c>
      <c r="G5" s="48">
        <v>5.773409</v>
      </c>
    </row>
    <row r="6" spans="1:7" ht="12.75" thickTop="1">
      <c r="A6" s="6" t="s">
        <v>14</v>
      </c>
      <c r="B6" s="39">
        <v>36.53569</v>
      </c>
      <c r="C6" s="40">
        <v>8.296533</v>
      </c>
      <c r="D6" s="40">
        <v>-15.08882</v>
      </c>
      <c r="E6" s="40">
        <v>112.17</v>
      </c>
      <c r="F6" s="41">
        <v>-229.49</v>
      </c>
      <c r="G6" s="42">
        <v>0.000147791</v>
      </c>
    </row>
    <row r="7" spans="1:7" ht="12">
      <c r="A7" s="20" t="s">
        <v>15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2.447714</v>
      </c>
      <c r="C8" s="13">
        <v>1.268229</v>
      </c>
      <c r="D8" s="13">
        <v>0.7749332</v>
      </c>
      <c r="E8" s="13">
        <v>2.547423</v>
      </c>
      <c r="F8" s="25">
        <v>-2.76729</v>
      </c>
      <c r="G8" s="35">
        <v>1.089045</v>
      </c>
    </row>
    <row r="9" spans="1:7" ht="12">
      <c r="A9" s="20" t="s">
        <v>17</v>
      </c>
      <c r="B9" s="29">
        <v>0.1084146</v>
      </c>
      <c r="C9" s="13">
        <v>1.140458</v>
      </c>
      <c r="D9" s="13">
        <v>0.2614424</v>
      </c>
      <c r="E9" s="13">
        <v>0.7701972</v>
      </c>
      <c r="F9" s="25">
        <v>-0.00707217</v>
      </c>
      <c r="G9" s="35">
        <v>0.5374781</v>
      </c>
    </row>
    <row r="10" spans="1:7" ht="12">
      <c r="A10" s="20" t="s">
        <v>18</v>
      </c>
      <c r="B10" s="29">
        <v>0.4135253</v>
      </c>
      <c r="C10" s="13">
        <v>-0.247531</v>
      </c>
      <c r="D10" s="13">
        <v>-0.9312337</v>
      </c>
      <c r="E10" s="13">
        <v>-0.9814011</v>
      </c>
      <c r="F10" s="25">
        <v>-1.689066</v>
      </c>
      <c r="G10" s="35">
        <v>-0.6855605</v>
      </c>
    </row>
    <row r="11" spans="1:7" ht="12">
      <c r="A11" s="21" t="s">
        <v>19</v>
      </c>
      <c r="B11" s="31">
        <v>2.59254</v>
      </c>
      <c r="C11" s="15">
        <v>0.667479</v>
      </c>
      <c r="D11" s="15">
        <v>1.476466</v>
      </c>
      <c r="E11" s="15">
        <v>1.412262</v>
      </c>
      <c r="F11" s="27">
        <v>13.27444</v>
      </c>
      <c r="G11" s="37">
        <v>3.002829</v>
      </c>
    </row>
    <row r="12" spans="1:7" ht="12">
      <c r="A12" s="20" t="s">
        <v>20</v>
      </c>
      <c r="B12" s="29">
        <v>-0.1131866</v>
      </c>
      <c r="C12" s="13">
        <v>0.03065848</v>
      </c>
      <c r="D12" s="13">
        <v>-0.1766815</v>
      </c>
      <c r="E12" s="13">
        <v>-0.3904283</v>
      </c>
      <c r="F12" s="25">
        <v>-0.5916196</v>
      </c>
      <c r="G12" s="35">
        <v>-0.2244382</v>
      </c>
    </row>
    <row r="13" spans="1:7" ht="12">
      <c r="A13" s="20" t="s">
        <v>21</v>
      </c>
      <c r="B13" s="29">
        <v>-0.003164266</v>
      </c>
      <c r="C13" s="13">
        <v>0.0530731</v>
      </c>
      <c r="D13" s="13">
        <v>-0.1106845</v>
      </c>
      <c r="E13" s="13">
        <v>-0.05396836</v>
      </c>
      <c r="F13" s="25">
        <v>-0.1975549</v>
      </c>
      <c r="G13" s="35">
        <v>-0.05367434</v>
      </c>
    </row>
    <row r="14" spans="1:7" ht="12">
      <c r="A14" s="20" t="s">
        <v>22</v>
      </c>
      <c r="B14" s="29">
        <v>0.07828628</v>
      </c>
      <c r="C14" s="13">
        <v>-0.04312786</v>
      </c>
      <c r="D14" s="13">
        <v>0.02339236</v>
      </c>
      <c r="E14" s="13">
        <v>-0.08391735</v>
      </c>
      <c r="F14" s="25">
        <v>0.1200729</v>
      </c>
      <c r="G14" s="35">
        <v>0.002401654</v>
      </c>
    </row>
    <row r="15" spans="1:7" ht="12">
      <c r="A15" s="21" t="s">
        <v>23</v>
      </c>
      <c r="B15" s="31">
        <v>-0.3822216</v>
      </c>
      <c r="C15" s="15">
        <v>-0.1673583</v>
      </c>
      <c r="D15" s="15">
        <v>-0.1527691</v>
      </c>
      <c r="E15" s="15">
        <v>-0.1369866</v>
      </c>
      <c r="F15" s="27">
        <v>-0.3379286</v>
      </c>
      <c r="G15" s="37">
        <v>-0.2103693</v>
      </c>
    </row>
    <row r="16" spans="1:7" ht="12">
      <c r="A16" s="20" t="s">
        <v>24</v>
      </c>
      <c r="B16" s="29">
        <v>-0.05001064</v>
      </c>
      <c r="C16" s="13">
        <v>0.02547482</v>
      </c>
      <c r="D16" s="13">
        <v>-0.03940476</v>
      </c>
      <c r="E16" s="13">
        <v>-0.05097747</v>
      </c>
      <c r="F16" s="25">
        <v>-0.06779169</v>
      </c>
      <c r="G16" s="35">
        <v>-0.03189667</v>
      </c>
    </row>
    <row r="17" spans="1:7" ht="12">
      <c r="A17" s="20" t="s">
        <v>25</v>
      </c>
      <c r="B17" s="29">
        <v>-0.02258957</v>
      </c>
      <c r="C17" s="13">
        <v>-0.01015021</v>
      </c>
      <c r="D17" s="13">
        <v>-0.0158492</v>
      </c>
      <c r="E17" s="13">
        <v>-0.01478645</v>
      </c>
      <c r="F17" s="25">
        <v>-0.02168362</v>
      </c>
      <c r="G17" s="35">
        <v>-0.01597354</v>
      </c>
    </row>
    <row r="18" spans="1:7" ht="12">
      <c r="A18" s="20" t="s">
        <v>26</v>
      </c>
      <c r="B18" s="29">
        <v>0.02300938</v>
      </c>
      <c r="C18" s="13">
        <v>0.01710642</v>
      </c>
      <c r="D18" s="13">
        <v>0.04079088</v>
      </c>
      <c r="E18" s="13">
        <v>0.01527492</v>
      </c>
      <c r="F18" s="25">
        <v>0.05278942</v>
      </c>
      <c r="G18" s="35">
        <v>0.02798616</v>
      </c>
    </row>
    <row r="19" spans="1:7" ht="12">
      <c r="A19" s="21" t="s">
        <v>27</v>
      </c>
      <c r="B19" s="31">
        <v>-0.2147485</v>
      </c>
      <c r="C19" s="15">
        <v>-0.1750498</v>
      </c>
      <c r="D19" s="15">
        <v>-0.1895698</v>
      </c>
      <c r="E19" s="15">
        <v>-0.1880862</v>
      </c>
      <c r="F19" s="27">
        <v>-0.1501741</v>
      </c>
      <c r="G19" s="37">
        <v>-0.1840977</v>
      </c>
    </row>
    <row r="20" spans="1:7" ht="12.75" thickBot="1">
      <c r="A20" s="44" t="s">
        <v>28</v>
      </c>
      <c r="B20" s="45">
        <v>-0.005323418</v>
      </c>
      <c r="C20" s="46">
        <v>0.005291198</v>
      </c>
      <c r="D20" s="46">
        <v>0.002634658</v>
      </c>
      <c r="E20" s="46">
        <v>0.001279357</v>
      </c>
      <c r="F20" s="47">
        <v>-0.0006100203</v>
      </c>
      <c r="G20" s="48">
        <v>0.001364141</v>
      </c>
    </row>
    <row r="21" spans="1:7" ht="12.75" thickTop="1">
      <c r="A21" s="6" t="s">
        <v>29</v>
      </c>
      <c r="B21" s="39">
        <v>18.00094</v>
      </c>
      <c r="C21" s="40">
        <v>-0.8168492</v>
      </c>
      <c r="D21" s="40">
        <v>-29.09047</v>
      </c>
      <c r="E21" s="40">
        <v>58.84084</v>
      </c>
      <c r="F21" s="41">
        <v>-71.5798</v>
      </c>
      <c r="G21" s="43">
        <v>0.008697175</v>
      </c>
    </row>
    <row r="22" spans="1:7" ht="12">
      <c r="A22" s="20" t="s">
        <v>30</v>
      </c>
      <c r="B22" s="29">
        <v>-46.01915</v>
      </c>
      <c r="C22" s="13">
        <v>0.8950788</v>
      </c>
      <c r="D22" s="13">
        <v>20.16728</v>
      </c>
      <c r="E22" s="13">
        <v>17.57498</v>
      </c>
      <c r="F22" s="25">
        <v>-19.09601</v>
      </c>
      <c r="G22" s="36">
        <v>0</v>
      </c>
    </row>
    <row r="23" spans="1:7" ht="12">
      <c r="A23" s="20" t="s">
        <v>31</v>
      </c>
      <c r="B23" s="29">
        <v>-2.164151</v>
      </c>
      <c r="C23" s="13">
        <v>-0.2686724</v>
      </c>
      <c r="D23" s="13">
        <v>-2.779254</v>
      </c>
      <c r="E23" s="13">
        <v>-1.160416</v>
      </c>
      <c r="F23" s="25">
        <v>3.614259</v>
      </c>
      <c r="G23" s="35">
        <v>-0.8428974</v>
      </c>
    </row>
    <row r="24" spans="1:7" ht="12">
      <c r="A24" s="20" t="s">
        <v>32</v>
      </c>
      <c r="B24" s="29">
        <v>1.312844</v>
      </c>
      <c r="C24" s="13">
        <v>2.235728</v>
      </c>
      <c r="D24" s="13">
        <v>0.9974871</v>
      </c>
      <c r="E24" s="13">
        <v>-2.815725</v>
      </c>
      <c r="F24" s="25">
        <v>0.7620542</v>
      </c>
      <c r="G24" s="35">
        <v>0.392037</v>
      </c>
    </row>
    <row r="25" spans="1:7" ht="12">
      <c r="A25" s="20" t="s">
        <v>33</v>
      </c>
      <c r="B25" s="29">
        <v>-0.08884105</v>
      </c>
      <c r="C25" s="13">
        <v>0.1103241</v>
      </c>
      <c r="D25" s="13">
        <v>-0.8485426</v>
      </c>
      <c r="E25" s="13">
        <v>-0.1156409</v>
      </c>
      <c r="F25" s="25">
        <v>-2.577612</v>
      </c>
      <c r="G25" s="35">
        <v>-0.5624131</v>
      </c>
    </row>
    <row r="26" spans="1:7" ht="12">
      <c r="A26" s="21" t="s">
        <v>34</v>
      </c>
      <c r="B26" s="31">
        <v>0.4914568</v>
      </c>
      <c r="C26" s="15">
        <v>0.2397934</v>
      </c>
      <c r="D26" s="15">
        <v>-0.3177279</v>
      </c>
      <c r="E26" s="15">
        <v>-0.6329562</v>
      </c>
      <c r="F26" s="27">
        <v>0.9042718</v>
      </c>
      <c r="G26" s="37">
        <v>0.0206382</v>
      </c>
    </row>
    <row r="27" spans="1:7" ht="12">
      <c r="A27" s="20" t="s">
        <v>35</v>
      </c>
      <c r="B27" s="29">
        <v>0.175101</v>
      </c>
      <c r="C27" s="13">
        <v>0.121378</v>
      </c>
      <c r="D27" s="13">
        <v>-0.2968789</v>
      </c>
      <c r="E27" s="13">
        <v>-0.3402649</v>
      </c>
      <c r="F27" s="25">
        <v>0.2166012</v>
      </c>
      <c r="G27" s="35">
        <v>-0.06986143</v>
      </c>
    </row>
    <row r="28" spans="1:7" ht="12">
      <c r="A28" s="20" t="s">
        <v>36</v>
      </c>
      <c r="B28" s="29">
        <v>0.03733921</v>
      </c>
      <c r="C28" s="13">
        <v>0.06530865</v>
      </c>
      <c r="D28" s="13">
        <v>0.1773806</v>
      </c>
      <c r="E28" s="13">
        <v>-0.06845589</v>
      </c>
      <c r="F28" s="25">
        <v>0.3904407</v>
      </c>
      <c r="G28" s="35">
        <v>0.09945344</v>
      </c>
    </row>
    <row r="29" spans="1:7" ht="12">
      <c r="A29" s="20" t="s">
        <v>37</v>
      </c>
      <c r="B29" s="29">
        <v>0.03616578</v>
      </c>
      <c r="C29" s="13">
        <v>0.08654112</v>
      </c>
      <c r="D29" s="13">
        <v>0.02801151</v>
      </c>
      <c r="E29" s="13">
        <v>-0.07952522</v>
      </c>
      <c r="F29" s="25">
        <v>-0.04221434</v>
      </c>
      <c r="G29" s="35">
        <v>0.008023448</v>
      </c>
    </row>
    <row r="30" spans="1:7" ht="12">
      <c r="A30" s="21" t="s">
        <v>38</v>
      </c>
      <c r="B30" s="31">
        <v>0.1303811</v>
      </c>
      <c r="C30" s="15">
        <v>0.02213778</v>
      </c>
      <c r="D30" s="15">
        <v>-0.01850174</v>
      </c>
      <c r="E30" s="15">
        <v>-0.04528211</v>
      </c>
      <c r="F30" s="27">
        <v>0.1507987</v>
      </c>
      <c r="G30" s="37">
        <v>0.02896994</v>
      </c>
    </row>
    <row r="31" spans="1:7" ht="12">
      <c r="A31" s="20" t="s">
        <v>39</v>
      </c>
      <c r="B31" s="29">
        <v>0.02873305</v>
      </c>
      <c r="C31" s="13">
        <v>0.0261705</v>
      </c>
      <c r="D31" s="13">
        <v>0.009028522</v>
      </c>
      <c r="E31" s="13">
        <v>-0.05813376</v>
      </c>
      <c r="F31" s="25">
        <v>0.04400855</v>
      </c>
      <c r="G31" s="35">
        <v>0.004512556</v>
      </c>
    </row>
    <row r="32" spans="1:7" ht="12">
      <c r="A32" s="20" t="s">
        <v>40</v>
      </c>
      <c r="B32" s="29">
        <v>0.005963801</v>
      </c>
      <c r="C32" s="13">
        <v>0.01008851</v>
      </c>
      <c r="D32" s="13">
        <v>0.03590272</v>
      </c>
      <c r="E32" s="13">
        <v>0.02949604</v>
      </c>
      <c r="F32" s="25">
        <v>0.05445237</v>
      </c>
      <c r="G32" s="35">
        <v>0.02629777</v>
      </c>
    </row>
    <row r="33" spans="1:7" ht="12">
      <c r="A33" s="20" t="s">
        <v>41</v>
      </c>
      <c r="B33" s="29">
        <v>0.08563061</v>
      </c>
      <c r="C33" s="13">
        <v>0.06994158</v>
      </c>
      <c r="D33" s="13">
        <v>0.08310792</v>
      </c>
      <c r="E33" s="13">
        <v>0.04749256</v>
      </c>
      <c r="F33" s="25">
        <v>0.076562</v>
      </c>
      <c r="G33" s="35">
        <v>0.07085727</v>
      </c>
    </row>
    <row r="34" spans="1:7" ht="12">
      <c r="A34" s="21" t="s">
        <v>42</v>
      </c>
      <c r="B34" s="31">
        <v>0.01770557</v>
      </c>
      <c r="C34" s="15">
        <v>0.0004006124</v>
      </c>
      <c r="D34" s="15">
        <v>-0.004063479</v>
      </c>
      <c r="E34" s="15">
        <v>-0.00270922</v>
      </c>
      <c r="F34" s="27">
        <v>-0.02914084</v>
      </c>
      <c r="G34" s="37">
        <v>-0.00285236</v>
      </c>
    </row>
    <row r="35" spans="1:7" ht="12.75" thickBot="1">
      <c r="A35" s="22" t="s">
        <v>43</v>
      </c>
      <c r="B35" s="32">
        <v>-0.004617041</v>
      </c>
      <c r="C35" s="16">
        <v>-0.002353242</v>
      </c>
      <c r="D35" s="16">
        <v>-0.003206361</v>
      </c>
      <c r="E35" s="16">
        <v>-0.004258873</v>
      </c>
      <c r="F35" s="28">
        <v>-0.003480033</v>
      </c>
      <c r="G35" s="38">
        <v>-0.003494849</v>
      </c>
    </row>
    <row r="36" spans="1:7" ht="12">
      <c r="A36" s="4" t="s">
        <v>44</v>
      </c>
      <c r="B36" s="3">
        <v>22.15271</v>
      </c>
      <c r="C36" s="3">
        <v>22.15271</v>
      </c>
      <c r="D36" s="3">
        <v>22.16492</v>
      </c>
      <c r="E36" s="3">
        <v>22.16797</v>
      </c>
      <c r="F36" s="3">
        <v>22.18018</v>
      </c>
      <c r="G36" s="3"/>
    </row>
    <row r="37" spans="1:6" ht="12">
      <c r="A37" s="4" t="s">
        <v>45</v>
      </c>
      <c r="B37" s="2">
        <v>0.07425944</v>
      </c>
      <c r="C37" s="2">
        <v>-0.01169841</v>
      </c>
      <c r="D37" s="2">
        <v>-0.03763835</v>
      </c>
      <c r="E37" s="2">
        <v>-0.04781087</v>
      </c>
      <c r="F37" s="2">
        <v>-0.06357829</v>
      </c>
    </row>
    <row r="38" spans="1:7" ht="12">
      <c r="A38" s="4" t="s">
        <v>53</v>
      </c>
      <c r="B38" s="2">
        <v>-6.196853E-05</v>
      </c>
      <c r="C38" s="2">
        <v>-1.410398E-05</v>
      </c>
      <c r="D38" s="2">
        <v>2.575063E-05</v>
      </c>
      <c r="E38" s="2">
        <v>-0.0001908642</v>
      </c>
      <c r="F38" s="2">
        <v>0.0003898992</v>
      </c>
      <c r="G38" s="2">
        <v>0.0001988325</v>
      </c>
    </row>
    <row r="39" spans="1:7" ht="12.75" thickBot="1">
      <c r="A39" s="4" t="s">
        <v>54</v>
      </c>
      <c r="B39" s="2">
        <v>-3.088677E-05</v>
      </c>
      <c r="C39" s="2">
        <v>0</v>
      </c>
      <c r="D39" s="2">
        <v>4.940186E-05</v>
      </c>
      <c r="E39" s="2">
        <v>-9.969399E-05</v>
      </c>
      <c r="F39" s="2">
        <v>0.0001224302</v>
      </c>
      <c r="G39" s="2">
        <v>0.0007390515</v>
      </c>
    </row>
    <row r="40" spans="2:7" ht="12.75" thickBot="1">
      <c r="B40" s="7" t="s">
        <v>46</v>
      </c>
      <c r="C40" s="18">
        <v>-0.003751</v>
      </c>
      <c r="D40" s="17" t="s">
        <v>47</v>
      </c>
      <c r="E40" s="18">
        <v>3.116215</v>
      </c>
      <c r="F40" s="17" t="s">
        <v>48</v>
      </c>
      <c r="G40" s="8">
        <v>54.975907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12.507</v>
      </c>
      <c r="C43" s="1">
        <v>12.507</v>
      </c>
      <c r="D43" s="1">
        <v>12.507</v>
      </c>
      <c r="E43" s="1">
        <v>12.507</v>
      </c>
      <c r="F43" s="1">
        <v>12.507</v>
      </c>
      <c r="G43" s="1">
        <v>12.507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77.140625" style="0" bestFit="1" customWidth="1"/>
    <col min="2" max="2" width="13.140625" style="0" bestFit="1" customWidth="1"/>
    <col min="3" max="3" width="12.57421875" style="0" bestFit="1" customWidth="1"/>
    <col min="4" max="4" width="13.7109375" style="0" bestFit="1" customWidth="1"/>
    <col min="5" max="5" width="18.28125" style="0" bestFit="1" customWidth="1"/>
    <col min="6" max="6" width="12.57421875" style="0" bestFit="1" customWidth="1"/>
    <col min="7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0.002253</v>
      </c>
      <c r="C4">
        <v>0.003752</v>
      </c>
      <c r="D4">
        <v>0.00375</v>
      </c>
      <c r="E4">
        <v>0.003751</v>
      </c>
      <c r="F4">
        <v>0.002081</v>
      </c>
      <c r="G4">
        <v>0.011689</v>
      </c>
    </row>
    <row r="5" spans="1:7" ht="12.75">
      <c r="A5" t="s">
        <v>13</v>
      </c>
      <c r="B5">
        <v>-2.300941</v>
      </c>
      <c r="C5">
        <v>0.044754</v>
      </c>
      <c r="D5">
        <v>1.008363</v>
      </c>
      <c r="E5">
        <v>0.878748</v>
      </c>
      <c r="F5">
        <v>-0.9548</v>
      </c>
      <c r="G5">
        <v>5.773409</v>
      </c>
    </row>
    <row r="6" spans="1:7" ht="12.75">
      <c r="A6" t="s">
        <v>14</v>
      </c>
      <c r="B6" s="49">
        <v>36.53569</v>
      </c>
      <c r="C6" s="49">
        <v>8.296533</v>
      </c>
      <c r="D6" s="49">
        <v>-15.08882</v>
      </c>
      <c r="E6" s="49">
        <v>112.17</v>
      </c>
      <c r="F6" s="49">
        <v>-229.49</v>
      </c>
      <c r="G6" s="49">
        <v>0.000147791</v>
      </c>
    </row>
    <row r="7" spans="1:7" ht="12.75">
      <c r="A7" t="s">
        <v>15</v>
      </c>
      <c r="B7" s="49">
        <v>10000</v>
      </c>
      <c r="C7" s="49">
        <v>10000</v>
      </c>
      <c r="D7" s="49">
        <v>10000</v>
      </c>
      <c r="E7" s="49">
        <v>10000</v>
      </c>
      <c r="F7" s="49">
        <v>10000</v>
      </c>
      <c r="G7" s="49">
        <v>10000</v>
      </c>
    </row>
    <row r="8" spans="1:7" ht="12.75">
      <c r="A8" t="s">
        <v>16</v>
      </c>
      <c r="B8" s="49">
        <v>2.447714</v>
      </c>
      <c r="C8" s="49">
        <v>1.268229</v>
      </c>
      <c r="D8" s="49">
        <v>0.7749332</v>
      </c>
      <c r="E8" s="49">
        <v>2.547423</v>
      </c>
      <c r="F8" s="49">
        <v>-2.76729</v>
      </c>
      <c r="G8" s="49">
        <v>1.089045</v>
      </c>
    </row>
    <row r="9" spans="1:7" ht="12.75">
      <c r="A9" t="s">
        <v>17</v>
      </c>
      <c r="B9" s="49">
        <v>0.1084146</v>
      </c>
      <c r="C9" s="49">
        <v>1.140458</v>
      </c>
      <c r="D9" s="49">
        <v>0.2614424</v>
      </c>
      <c r="E9" s="49">
        <v>0.7701972</v>
      </c>
      <c r="F9" s="49">
        <v>-0.00707217</v>
      </c>
      <c r="G9" s="49">
        <v>0.5374781</v>
      </c>
    </row>
    <row r="10" spans="1:7" ht="12.75">
      <c r="A10" t="s">
        <v>18</v>
      </c>
      <c r="B10" s="49">
        <v>0.4135253</v>
      </c>
      <c r="C10" s="49">
        <v>-0.247531</v>
      </c>
      <c r="D10" s="49">
        <v>-0.9312337</v>
      </c>
      <c r="E10" s="49">
        <v>-0.9814011</v>
      </c>
      <c r="F10" s="49">
        <v>-1.689066</v>
      </c>
      <c r="G10" s="49">
        <v>-0.6855605</v>
      </c>
    </row>
    <row r="11" spans="1:7" ht="12.75">
      <c r="A11" t="s">
        <v>19</v>
      </c>
      <c r="B11" s="49">
        <v>2.59254</v>
      </c>
      <c r="C11" s="49">
        <v>0.667479</v>
      </c>
      <c r="D11" s="49">
        <v>1.476466</v>
      </c>
      <c r="E11" s="49">
        <v>1.412262</v>
      </c>
      <c r="F11" s="49">
        <v>13.27444</v>
      </c>
      <c r="G11" s="49">
        <v>3.002829</v>
      </c>
    </row>
    <row r="12" spans="1:7" ht="12.75">
      <c r="A12" t="s">
        <v>20</v>
      </c>
      <c r="B12" s="49">
        <v>-0.1131866</v>
      </c>
      <c r="C12" s="49">
        <v>0.03065848</v>
      </c>
      <c r="D12" s="49">
        <v>-0.1766815</v>
      </c>
      <c r="E12" s="49">
        <v>-0.3904283</v>
      </c>
      <c r="F12" s="49">
        <v>-0.5916196</v>
      </c>
      <c r="G12" s="49">
        <v>-0.2244382</v>
      </c>
    </row>
    <row r="13" spans="1:7" ht="12.75">
      <c r="A13" t="s">
        <v>21</v>
      </c>
      <c r="B13" s="49">
        <v>-0.003164266</v>
      </c>
      <c r="C13" s="49">
        <v>0.0530731</v>
      </c>
      <c r="D13" s="49">
        <v>-0.1106845</v>
      </c>
      <c r="E13" s="49">
        <v>-0.05396836</v>
      </c>
      <c r="F13" s="49">
        <v>-0.1975549</v>
      </c>
      <c r="G13" s="49">
        <v>-0.05367434</v>
      </c>
    </row>
    <row r="14" spans="1:7" ht="12.75">
      <c r="A14" t="s">
        <v>22</v>
      </c>
      <c r="B14" s="49">
        <v>0.07828628</v>
      </c>
      <c r="C14" s="49">
        <v>-0.04312786</v>
      </c>
      <c r="D14" s="49">
        <v>0.02339236</v>
      </c>
      <c r="E14" s="49">
        <v>-0.08391735</v>
      </c>
      <c r="F14" s="49">
        <v>0.1200729</v>
      </c>
      <c r="G14" s="49">
        <v>0.002401654</v>
      </c>
    </row>
    <row r="15" spans="1:7" ht="12.75">
      <c r="A15" t="s">
        <v>23</v>
      </c>
      <c r="B15" s="49">
        <v>-0.3822216</v>
      </c>
      <c r="C15" s="49">
        <v>-0.1673583</v>
      </c>
      <c r="D15" s="49">
        <v>-0.1527691</v>
      </c>
      <c r="E15" s="49">
        <v>-0.1369866</v>
      </c>
      <c r="F15" s="49">
        <v>-0.3379286</v>
      </c>
      <c r="G15" s="49">
        <v>-0.2103693</v>
      </c>
    </row>
    <row r="16" spans="1:7" ht="12.75">
      <c r="A16" t="s">
        <v>24</v>
      </c>
      <c r="B16" s="49">
        <v>-0.05001064</v>
      </c>
      <c r="C16" s="49">
        <v>0.02547482</v>
      </c>
      <c r="D16" s="49">
        <v>-0.03940476</v>
      </c>
      <c r="E16" s="49">
        <v>-0.05097747</v>
      </c>
      <c r="F16" s="49">
        <v>-0.06779169</v>
      </c>
      <c r="G16" s="49">
        <v>-0.03189667</v>
      </c>
    </row>
    <row r="17" spans="1:7" ht="12.75">
      <c r="A17" t="s">
        <v>25</v>
      </c>
      <c r="B17" s="49">
        <v>-0.02258957</v>
      </c>
      <c r="C17" s="49">
        <v>-0.01015021</v>
      </c>
      <c r="D17" s="49">
        <v>-0.0158492</v>
      </c>
      <c r="E17" s="49">
        <v>-0.01478645</v>
      </c>
      <c r="F17" s="49">
        <v>-0.02168362</v>
      </c>
      <c r="G17" s="49">
        <v>-0.01597354</v>
      </c>
    </row>
    <row r="18" spans="1:7" ht="12.75">
      <c r="A18" t="s">
        <v>26</v>
      </c>
      <c r="B18" s="49">
        <v>0.02300938</v>
      </c>
      <c r="C18" s="49">
        <v>0.01710642</v>
      </c>
      <c r="D18" s="49">
        <v>0.04079088</v>
      </c>
      <c r="E18" s="49">
        <v>0.01527492</v>
      </c>
      <c r="F18" s="49">
        <v>0.05278942</v>
      </c>
      <c r="G18" s="49">
        <v>0.02798616</v>
      </c>
    </row>
    <row r="19" spans="1:7" ht="12.75">
      <c r="A19" t="s">
        <v>27</v>
      </c>
      <c r="B19" s="49">
        <v>-0.2147485</v>
      </c>
      <c r="C19" s="49">
        <v>-0.1750498</v>
      </c>
      <c r="D19" s="49">
        <v>-0.1895698</v>
      </c>
      <c r="E19" s="49">
        <v>-0.1880862</v>
      </c>
      <c r="F19" s="49">
        <v>-0.1501741</v>
      </c>
      <c r="G19" s="49">
        <v>-0.1840977</v>
      </c>
    </row>
    <row r="20" spans="1:7" ht="12.75">
      <c r="A20" t="s">
        <v>28</v>
      </c>
      <c r="B20" s="49">
        <v>-0.005323418</v>
      </c>
      <c r="C20" s="49">
        <v>0.005291198</v>
      </c>
      <c r="D20" s="49">
        <v>0.002634658</v>
      </c>
      <c r="E20" s="49">
        <v>0.001279357</v>
      </c>
      <c r="F20" s="49">
        <v>-0.0006100203</v>
      </c>
      <c r="G20" s="49">
        <v>0.001364141</v>
      </c>
    </row>
    <row r="21" spans="1:7" ht="12.75">
      <c r="A21" t="s">
        <v>29</v>
      </c>
      <c r="B21" s="49">
        <v>18.00094</v>
      </c>
      <c r="C21" s="49">
        <v>-0.8168492</v>
      </c>
      <c r="D21" s="49">
        <v>-29.09047</v>
      </c>
      <c r="E21" s="49">
        <v>58.84084</v>
      </c>
      <c r="F21" s="49">
        <v>-71.5798</v>
      </c>
      <c r="G21" s="49">
        <v>0.008697175</v>
      </c>
    </row>
    <row r="22" spans="1:7" ht="12.75">
      <c r="A22" t="s">
        <v>30</v>
      </c>
      <c r="B22" s="49">
        <v>-46.01915</v>
      </c>
      <c r="C22" s="49">
        <v>0.8950788</v>
      </c>
      <c r="D22" s="49">
        <v>20.16728</v>
      </c>
      <c r="E22" s="49">
        <v>17.57498</v>
      </c>
      <c r="F22" s="49">
        <v>-19.09601</v>
      </c>
      <c r="G22" s="49">
        <v>0</v>
      </c>
    </row>
    <row r="23" spans="1:7" ht="12.75">
      <c r="A23" t="s">
        <v>31</v>
      </c>
      <c r="B23" s="49">
        <v>-2.164151</v>
      </c>
      <c r="C23" s="49">
        <v>-0.2686724</v>
      </c>
      <c r="D23" s="49">
        <v>-2.779254</v>
      </c>
      <c r="E23" s="49">
        <v>-1.160416</v>
      </c>
      <c r="F23" s="49">
        <v>3.614259</v>
      </c>
      <c r="G23" s="49">
        <v>-0.8428974</v>
      </c>
    </row>
    <row r="24" spans="1:7" ht="12.75">
      <c r="A24" t="s">
        <v>32</v>
      </c>
      <c r="B24" s="49">
        <v>1.312844</v>
      </c>
      <c r="C24" s="49">
        <v>2.235728</v>
      </c>
      <c r="D24" s="49">
        <v>0.9974871</v>
      </c>
      <c r="E24" s="49">
        <v>-2.815725</v>
      </c>
      <c r="F24" s="49">
        <v>0.7620542</v>
      </c>
      <c r="G24" s="49">
        <v>0.392037</v>
      </c>
    </row>
    <row r="25" spans="1:7" ht="12.75">
      <c r="A25" t="s">
        <v>33</v>
      </c>
      <c r="B25" s="49">
        <v>-0.08884105</v>
      </c>
      <c r="C25" s="49">
        <v>0.1103241</v>
      </c>
      <c r="D25" s="49">
        <v>-0.8485426</v>
      </c>
      <c r="E25" s="49">
        <v>-0.1156409</v>
      </c>
      <c r="F25" s="49">
        <v>-2.577612</v>
      </c>
      <c r="G25" s="49">
        <v>-0.5624131</v>
      </c>
    </row>
    <row r="26" spans="1:7" ht="12.75">
      <c r="A26" t="s">
        <v>34</v>
      </c>
      <c r="B26" s="49">
        <v>0.4914568</v>
      </c>
      <c r="C26" s="49">
        <v>0.2397934</v>
      </c>
      <c r="D26" s="49">
        <v>-0.3177279</v>
      </c>
      <c r="E26" s="49">
        <v>-0.6329562</v>
      </c>
      <c r="F26" s="49">
        <v>0.9042718</v>
      </c>
      <c r="G26" s="49">
        <v>0.0206382</v>
      </c>
    </row>
    <row r="27" spans="1:7" ht="12.75">
      <c r="A27" t="s">
        <v>35</v>
      </c>
      <c r="B27" s="49">
        <v>0.175101</v>
      </c>
      <c r="C27" s="49">
        <v>0.121378</v>
      </c>
      <c r="D27" s="49">
        <v>-0.2968789</v>
      </c>
      <c r="E27" s="49">
        <v>-0.3402649</v>
      </c>
      <c r="F27" s="49">
        <v>0.2166012</v>
      </c>
      <c r="G27" s="49">
        <v>-0.06986143</v>
      </c>
    </row>
    <row r="28" spans="1:7" ht="12.75">
      <c r="A28" t="s">
        <v>36</v>
      </c>
      <c r="B28" s="49">
        <v>0.03733921</v>
      </c>
      <c r="C28" s="49">
        <v>0.06530865</v>
      </c>
      <c r="D28" s="49">
        <v>0.1773806</v>
      </c>
      <c r="E28" s="49">
        <v>-0.06845589</v>
      </c>
      <c r="F28" s="49">
        <v>0.3904407</v>
      </c>
      <c r="G28" s="49">
        <v>0.09945344</v>
      </c>
    </row>
    <row r="29" spans="1:7" ht="12.75">
      <c r="A29" t="s">
        <v>37</v>
      </c>
      <c r="B29" s="49">
        <v>0.03616578</v>
      </c>
      <c r="C29" s="49">
        <v>0.08654112</v>
      </c>
      <c r="D29" s="49">
        <v>0.02801151</v>
      </c>
      <c r="E29" s="49">
        <v>-0.07952522</v>
      </c>
      <c r="F29" s="49">
        <v>-0.04221434</v>
      </c>
      <c r="G29" s="49">
        <v>0.008023448</v>
      </c>
    </row>
    <row r="30" spans="1:7" ht="12.75">
      <c r="A30" t="s">
        <v>38</v>
      </c>
      <c r="B30" s="49">
        <v>0.1303811</v>
      </c>
      <c r="C30" s="49">
        <v>0.02213778</v>
      </c>
      <c r="D30" s="49">
        <v>-0.01850174</v>
      </c>
      <c r="E30" s="49">
        <v>-0.04528211</v>
      </c>
      <c r="F30" s="49">
        <v>0.1507987</v>
      </c>
      <c r="G30" s="49">
        <v>0.02896994</v>
      </c>
    </row>
    <row r="31" spans="1:7" ht="12.75">
      <c r="A31" t="s">
        <v>39</v>
      </c>
      <c r="B31" s="49">
        <v>0.02873305</v>
      </c>
      <c r="C31" s="49">
        <v>0.0261705</v>
      </c>
      <c r="D31" s="49">
        <v>0.009028522</v>
      </c>
      <c r="E31" s="49">
        <v>-0.05813376</v>
      </c>
      <c r="F31" s="49">
        <v>0.04400855</v>
      </c>
      <c r="G31" s="49">
        <v>0.004512556</v>
      </c>
    </row>
    <row r="32" spans="1:7" ht="12.75">
      <c r="A32" t="s">
        <v>40</v>
      </c>
      <c r="B32" s="49">
        <v>0.005963801</v>
      </c>
      <c r="C32" s="49">
        <v>0.01008851</v>
      </c>
      <c r="D32" s="49">
        <v>0.03590272</v>
      </c>
      <c r="E32" s="49">
        <v>0.02949604</v>
      </c>
      <c r="F32" s="49">
        <v>0.05445237</v>
      </c>
      <c r="G32" s="49">
        <v>0.02629777</v>
      </c>
    </row>
    <row r="33" spans="1:7" ht="12.75">
      <c r="A33" t="s">
        <v>41</v>
      </c>
      <c r="B33" s="49">
        <v>0.08563061</v>
      </c>
      <c r="C33" s="49">
        <v>0.06994158</v>
      </c>
      <c r="D33" s="49">
        <v>0.08310792</v>
      </c>
      <c r="E33" s="49">
        <v>0.04749256</v>
      </c>
      <c r="F33" s="49">
        <v>0.076562</v>
      </c>
      <c r="G33" s="49">
        <v>0.07085727</v>
      </c>
    </row>
    <row r="34" spans="1:7" ht="12.75">
      <c r="A34" t="s">
        <v>42</v>
      </c>
      <c r="B34" s="49">
        <v>0.01770557</v>
      </c>
      <c r="C34" s="49">
        <v>0.0004006124</v>
      </c>
      <c r="D34" s="49">
        <v>-0.004063479</v>
      </c>
      <c r="E34" s="49">
        <v>-0.00270922</v>
      </c>
      <c r="F34" s="49">
        <v>-0.02914084</v>
      </c>
      <c r="G34" s="49">
        <v>-0.00285236</v>
      </c>
    </row>
    <row r="35" spans="1:7" ht="12.75">
      <c r="A35" t="s">
        <v>43</v>
      </c>
      <c r="B35" s="49">
        <v>-0.004617041</v>
      </c>
      <c r="C35" s="49">
        <v>-0.002353242</v>
      </c>
      <c r="D35" s="49">
        <v>-0.003206361</v>
      </c>
      <c r="E35" s="49">
        <v>-0.004258873</v>
      </c>
      <c r="F35" s="49">
        <v>-0.003480033</v>
      </c>
      <c r="G35" s="49">
        <v>-0.003494849</v>
      </c>
    </row>
    <row r="36" spans="1:6" ht="12.75">
      <c r="A36" t="s">
        <v>44</v>
      </c>
      <c r="B36" s="49">
        <v>22.15271</v>
      </c>
      <c r="C36" s="49">
        <v>22.15271</v>
      </c>
      <c r="D36" s="49">
        <v>22.16492</v>
      </c>
      <c r="E36" s="49">
        <v>22.16797</v>
      </c>
      <c r="F36" s="49">
        <v>22.18018</v>
      </c>
    </row>
    <row r="37" spans="1:6" ht="12.75">
      <c r="A37" t="s">
        <v>45</v>
      </c>
      <c r="B37" s="49">
        <v>0.07425944</v>
      </c>
      <c r="C37" s="49">
        <v>-0.01169841</v>
      </c>
      <c r="D37" s="49">
        <v>-0.03763835</v>
      </c>
      <c r="E37" s="49">
        <v>-0.04781087</v>
      </c>
      <c r="F37" s="49">
        <v>-0.06357829</v>
      </c>
    </row>
    <row r="38" spans="1:7" ht="12.75">
      <c r="A38" t="s">
        <v>55</v>
      </c>
      <c r="B38" s="49">
        <v>-6.196853E-05</v>
      </c>
      <c r="C38" s="49">
        <v>-1.410398E-05</v>
      </c>
      <c r="D38" s="49">
        <v>2.575063E-05</v>
      </c>
      <c r="E38" s="49">
        <v>-0.0001908642</v>
      </c>
      <c r="F38" s="49">
        <v>0.0003898992</v>
      </c>
      <c r="G38" s="49">
        <v>0.0001988325</v>
      </c>
    </row>
    <row r="39" spans="1:7" ht="12.75">
      <c r="A39" t="s">
        <v>56</v>
      </c>
      <c r="B39" s="49">
        <v>-3.088677E-05</v>
      </c>
      <c r="C39" s="49">
        <v>0</v>
      </c>
      <c r="D39" s="49">
        <v>4.940186E-05</v>
      </c>
      <c r="E39" s="49">
        <v>-9.969399E-05</v>
      </c>
      <c r="F39" s="49">
        <v>0.0001224302</v>
      </c>
      <c r="G39" s="49">
        <v>0.0007390515</v>
      </c>
    </row>
    <row r="40" spans="2:7" ht="12.75">
      <c r="B40" t="s">
        <v>46</v>
      </c>
      <c r="C40">
        <v>-0.003751</v>
      </c>
      <c r="D40" t="s">
        <v>47</v>
      </c>
      <c r="E40">
        <v>3.116215</v>
      </c>
      <c r="F40" t="s">
        <v>48</v>
      </c>
      <c r="G40">
        <v>54.975907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12.507</v>
      </c>
      <c r="C44">
        <v>12.507</v>
      </c>
      <c r="D44">
        <v>12.507</v>
      </c>
      <c r="E44">
        <v>12.507</v>
      </c>
      <c r="F44">
        <v>12.507</v>
      </c>
      <c r="J44">
        <v>12.507</v>
      </c>
    </row>
    <row r="50" spans="1:7" ht="12.75">
      <c r="A50" t="s">
        <v>58</v>
      </c>
      <c r="B50">
        <f>-0.017/(B7*B7+B22*B22)*(B21*B22+B6*B7)</f>
        <v>-6.196853470095668E-05</v>
      </c>
      <c r="C50">
        <f>-0.017/(C7*C7+C22*C22)*(C21*C22+C6*C7)</f>
        <v>-1.4103981692455398E-05</v>
      </c>
      <c r="D50">
        <f>-0.017/(D7*D7+D22*D22)*(D21*D22+D6*D7)</f>
        <v>2.575062412842171E-05</v>
      </c>
      <c r="E50">
        <f>-0.017/(E7*E7+E22*E22)*(E21*E22+E6*E7)</f>
        <v>-0.00019086421197842207</v>
      </c>
      <c r="F50">
        <f>-0.017/(F7*F7+F22*F22)*(F21*F22+F6*F7)</f>
        <v>0.00038989920714489534</v>
      </c>
      <c r="G50">
        <f>(B50*B$4+C50*C$4+D50*D$4+E50*E$4+F50*F$4)/SUM(B$4:F$4)</f>
        <v>-3.3349366286045535E-08</v>
      </c>
    </row>
    <row r="51" spans="1:7" ht="12.75">
      <c r="A51" t="s">
        <v>59</v>
      </c>
      <c r="B51">
        <f>-0.017/(B7*B7+B22*B22)*(B21*B7-B6*B22)</f>
        <v>-3.0886771929368356E-05</v>
      </c>
      <c r="C51">
        <f>-0.017/(C7*C7+C22*C22)*(C21*C7-C6*C22)</f>
        <v>1.3899060575008509E-06</v>
      </c>
      <c r="D51">
        <f>-0.017/(D7*D7+D22*D22)*(D21*D7-D6*D22)</f>
        <v>4.940186699530275E-05</v>
      </c>
      <c r="E51">
        <f>-0.017/(E7*E7+E22*E22)*(E21*E7-E6*E22)</f>
        <v>-9.969398452917636E-05</v>
      </c>
      <c r="F51">
        <f>-0.017/(F7*F7+F22*F22)*(F21*F7-F6*F22)</f>
        <v>0.00012243021191586315</v>
      </c>
      <c r="G51">
        <f>(B51*B$4+C51*C$4+D51*D$4+E51*E$4+F51*F$4)/SUM(B$4:F$4)</f>
        <v>1.0965334132496767E-07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9999.974291189612</v>
      </c>
      <c r="C62">
        <f>C7+(2/0.017)*(C8*C50-C23*C51)</f>
        <v>9999.997939570681</v>
      </c>
      <c r="D62">
        <f>D7+(2/0.017)*(D8*D50-D23*D51)</f>
        <v>10000.018500629412</v>
      </c>
      <c r="E62">
        <f>E7+(2/0.017)*(E8*E50-E23*E51)</f>
        <v>9999.929188426091</v>
      </c>
      <c r="F62">
        <f>F7+(2/0.017)*(F8*F50-F23*F51)</f>
        <v>9999.821004862091</v>
      </c>
    </row>
    <row r="63" spans="1:6" ht="12.75">
      <c r="A63" t="s">
        <v>67</v>
      </c>
      <c r="B63">
        <f>B8+(3/0.017)*(B9*B50-B24*B51)</f>
        <v>2.4536842151714087</v>
      </c>
      <c r="C63">
        <f>C8+(3/0.017)*(C9*C50-C24*C51)</f>
        <v>1.2648420969453285</v>
      </c>
      <c r="D63">
        <f>D8+(3/0.017)*(D9*D50-D24*D51)</f>
        <v>0.7674251846935122</v>
      </c>
      <c r="E63">
        <f>E8+(3/0.017)*(E9*E50-E24*E51)</f>
        <v>2.471944071840988</v>
      </c>
      <c r="F63">
        <f>F8+(3/0.017)*(F9*F50-F24*F51)</f>
        <v>-2.784241039530559</v>
      </c>
    </row>
    <row r="64" spans="1:6" ht="12.75">
      <c r="A64" t="s">
        <v>68</v>
      </c>
      <c r="B64">
        <f>B9+(4/0.017)*(B10*B50-B25*B51)</f>
        <v>0.10173940702303785</v>
      </c>
      <c r="C64">
        <f>C9+(4/0.017)*(C10*C50-C25*C51)</f>
        <v>1.1412433723664557</v>
      </c>
      <c r="D64">
        <f>D9+(4/0.017)*(D10*D50-D25*D51)</f>
        <v>0.2656635152189715</v>
      </c>
      <c r="E64">
        <f>E9+(4/0.017)*(E10*E50-E25*E51)</f>
        <v>0.8115585283507568</v>
      </c>
      <c r="F64">
        <f>F9+(4/0.017)*(F10*F50-F25*F51)</f>
        <v>-0.08777520783965363</v>
      </c>
    </row>
    <row r="65" spans="1:6" ht="12.75">
      <c r="A65" t="s">
        <v>69</v>
      </c>
      <c r="B65">
        <f>B10+(5/0.017)*(B11*B50-B26*B51)</f>
        <v>0.37073812621797614</v>
      </c>
      <c r="C65">
        <f>C10+(5/0.017)*(C11*C50-C26*C51)</f>
        <v>-0.25039788291038445</v>
      </c>
      <c r="D65">
        <f>D10+(5/0.017)*(D11*D50-D26*D51)</f>
        <v>-0.9154347963350321</v>
      </c>
      <c r="E65">
        <f>E10+(5/0.017)*(E11*E50-E26*E51)</f>
        <v>-1.0792399821610343</v>
      </c>
      <c r="F65">
        <f>F10+(5/0.017)*(F11*F50-F26*F51)</f>
        <v>-0.19936498729736885</v>
      </c>
    </row>
    <row r="66" spans="1:6" ht="12.75">
      <c r="A66" t="s">
        <v>70</v>
      </c>
      <c r="B66">
        <f>B11+(6/0.017)*(B12*B50-B27*B51)</f>
        <v>2.596924345553431</v>
      </c>
      <c r="C66">
        <f>C11+(6/0.017)*(C12*C50-C27*C51)</f>
        <v>0.6672668432971463</v>
      </c>
      <c r="D66">
        <f>D11+(6/0.017)*(D12*D50-D27*D51)</f>
        <v>1.4800366046004352</v>
      </c>
      <c r="E66">
        <f>E11+(6/0.017)*(E12*E50-E27*E51)</f>
        <v>1.426590150401348</v>
      </c>
      <c r="F66">
        <f>F11+(6/0.017)*(F12*F50-F27*F51)</f>
        <v>13.183666866898138</v>
      </c>
    </row>
    <row r="67" spans="1:6" ht="12.75">
      <c r="A67" t="s">
        <v>71</v>
      </c>
      <c r="B67">
        <f>B12+(7/0.017)*(B13*B50-B28*B51)</f>
        <v>-0.11263097599205776</v>
      </c>
      <c r="C67">
        <f>C12+(7/0.017)*(C13*C50-C28*C51)</f>
        <v>0.030312879739233623</v>
      </c>
      <c r="D67">
        <f>D12+(7/0.017)*(D13*D50-D28*D51)</f>
        <v>-0.18146337613856617</v>
      </c>
      <c r="E67">
        <f>E12+(7/0.017)*(E13*E50-E28*E51)</f>
        <v>-0.388997010796939</v>
      </c>
      <c r="F67">
        <f>F12+(7/0.017)*(F13*F50-F28*F51)</f>
        <v>-0.6430194620961276</v>
      </c>
    </row>
    <row r="68" spans="1:6" ht="12.75">
      <c r="A68" t="s">
        <v>72</v>
      </c>
      <c r="B68">
        <f>B13+(8/0.017)*(B14*B50-B29*B51)</f>
        <v>-0.004921556287191106</v>
      </c>
      <c r="C68">
        <f>C13+(8/0.017)*(C14*C50-C29*C51)</f>
        <v>0.053302742598100646</v>
      </c>
      <c r="D68">
        <f>D13+(8/0.017)*(D14*D50-D29*D51)</f>
        <v>-0.11105224259836277</v>
      </c>
      <c r="E68">
        <f>E13+(8/0.017)*(E14*E50-E29*E51)</f>
        <v>-0.05016194455213737</v>
      </c>
      <c r="F68">
        <f>F13+(8/0.017)*(F14*F50-F29*F51)</f>
        <v>-0.17309154042274044</v>
      </c>
    </row>
    <row r="69" spans="1:6" ht="12.75">
      <c r="A69" t="s">
        <v>73</v>
      </c>
      <c r="B69">
        <f>B14+(9/0.017)*(B15*B50-B30*B51)</f>
        <v>0.09295774317905284</v>
      </c>
      <c r="C69">
        <f>C14+(9/0.017)*(C15*C50-C30*C51)</f>
        <v>-0.04189451643042179</v>
      </c>
      <c r="D69">
        <f>D14+(9/0.017)*(D15*D50-D30*D51)</f>
        <v>0.021793600437359978</v>
      </c>
      <c r="E69">
        <f>E14+(9/0.017)*(E15*E50-E30*E51)</f>
        <v>-0.07246538709521567</v>
      </c>
      <c r="F69">
        <f>F14+(9/0.017)*(F15*F50-F30*F51)</f>
        <v>0.04054444764217703</v>
      </c>
    </row>
    <row r="70" spans="1:6" ht="12.75">
      <c r="A70" t="s">
        <v>74</v>
      </c>
      <c r="B70">
        <f>B15+(10/0.017)*(B16*B50-B31*B51)</f>
        <v>-0.3798765663279752</v>
      </c>
      <c r="C70">
        <f>C15+(10/0.017)*(C16*C50-C31*C51)</f>
        <v>-0.167591047606692</v>
      </c>
      <c r="D70">
        <f>D15+(10/0.017)*(D16*D50-D31*D51)</f>
        <v>-0.1536283488274346</v>
      </c>
      <c r="E70">
        <f>E15+(10/0.017)*(E16*E50-E31*E51)</f>
        <v>-0.13467237148815245</v>
      </c>
      <c r="F70">
        <f>F15+(10/0.017)*(F16*F50-F31*F51)</f>
        <v>-0.35664618957918964</v>
      </c>
    </row>
    <row r="71" spans="1:6" ht="12.75">
      <c r="A71" t="s">
        <v>75</v>
      </c>
      <c r="B71">
        <f>B16+(11/0.017)*(B17*B50-B32*B51)</f>
        <v>-0.04898566963228341</v>
      </c>
      <c r="C71">
        <f>C16+(11/0.017)*(C17*C50-C32*C51)</f>
        <v>0.025558378779023446</v>
      </c>
      <c r="D71">
        <f>D16+(11/0.017)*(D17*D50-D32*D51)</f>
        <v>-0.04081650529950609</v>
      </c>
      <c r="E71">
        <f>E16+(11/0.017)*(E17*E50-E32*E51)</f>
        <v>-0.04724861113476215</v>
      </c>
      <c r="F71">
        <f>F16+(11/0.017)*(F17*F50-F32*F51)</f>
        <v>-0.07757589328758671</v>
      </c>
    </row>
    <row r="72" spans="1:6" ht="12.75">
      <c r="A72" t="s">
        <v>76</v>
      </c>
      <c r="B72">
        <f>B17+(12/0.017)*(B18*B50-B33*B51)</f>
        <v>-0.021729102547106922</v>
      </c>
      <c r="C72">
        <f>C17+(12/0.017)*(C18*C50-C33*C51)</f>
        <v>-0.01038913766603527</v>
      </c>
      <c r="D72">
        <f>D17+(12/0.017)*(D18*D50-D33*D51)</f>
        <v>-0.018005879382128498</v>
      </c>
      <c r="E72">
        <f>E17+(12/0.017)*(E18*E50-E33*E51)</f>
        <v>-0.013502247430782911</v>
      </c>
      <c r="F72">
        <f>F17+(12/0.017)*(F18*F50-F33*F51)</f>
        <v>-0.01377134862192713</v>
      </c>
    </row>
    <row r="73" spans="1:6" ht="12.75">
      <c r="A73" t="s">
        <v>77</v>
      </c>
      <c r="B73">
        <f>B18+(13/0.017)*(B19*B50-B34*B51)</f>
        <v>0.03360401124100425</v>
      </c>
      <c r="C73">
        <f>C18+(13/0.017)*(C19*C50-C34*C51)</f>
        <v>0.018993975923015567</v>
      </c>
      <c r="D73">
        <f>D18+(13/0.017)*(D19*D50-D34*D51)</f>
        <v>0.03721144683420881</v>
      </c>
      <c r="E73">
        <f>E18+(13/0.017)*(E19*E50-E34*E51)</f>
        <v>0.042520496960779225</v>
      </c>
      <c r="F73">
        <f>F18+(13/0.017)*(F19*F50-F34*F51)</f>
        <v>0.01074203394163556</v>
      </c>
    </row>
    <row r="74" spans="1:6" ht="12.75">
      <c r="A74" t="s">
        <v>78</v>
      </c>
      <c r="B74">
        <f>B19+(14/0.017)*(B20*B50-B35*B51)</f>
        <v>-0.21459427030059577</v>
      </c>
      <c r="C74">
        <f>C19+(14/0.017)*(C20*C50-C35*C51)</f>
        <v>-0.1751085639083398</v>
      </c>
      <c r="D74">
        <f>D19+(14/0.017)*(D20*D50-D35*D51)</f>
        <v>-0.18938348115850812</v>
      </c>
      <c r="E74">
        <f>E19+(14/0.017)*(E20*E50-E35*E51)</f>
        <v>-0.18863694969321468</v>
      </c>
      <c r="F74">
        <f>F19+(14/0.017)*(F20*F50-F35*F51)</f>
        <v>-0.15001909962065138</v>
      </c>
    </row>
    <row r="75" spans="1:6" ht="12.75">
      <c r="A75" t="s">
        <v>79</v>
      </c>
      <c r="B75" s="49">
        <f>B20</f>
        <v>-0.005323418</v>
      </c>
      <c r="C75" s="49">
        <f>C20</f>
        <v>0.005291198</v>
      </c>
      <c r="D75" s="49">
        <f>D20</f>
        <v>0.002634658</v>
      </c>
      <c r="E75" s="49">
        <f>E20</f>
        <v>0.001279357</v>
      </c>
      <c r="F75" s="49">
        <f>F20</f>
        <v>-0.0006100203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-46.01226679032056</v>
      </c>
      <c r="C82">
        <f>C22+(2/0.017)*(C8*C51+C23*C50)</f>
        <v>0.8957319846800312</v>
      </c>
      <c r="D82">
        <f>D22+(2/0.017)*(D8*D51+D23*D50)</f>
        <v>20.16336419079591</v>
      </c>
      <c r="E82">
        <f>E22+(2/0.017)*(E8*E51+E23*E50)</f>
        <v>17.571158721912457</v>
      </c>
      <c r="F82">
        <f>F22+(2/0.017)*(F8*F51+F23*F50)</f>
        <v>-18.970080962660745</v>
      </c>
    </row>
    <row r="83" spans="1:6" ht="12.75">
      <c r="A83" t="s">
        <v>82</v>
      </c>
      <c r="B83">
        <f>B23+(3/0.017)*(B9*B51+B24*B50)</f>
        <v>-2.1790986934108747</v>
      </c>
      <c r="C83">
        <f>C23+(3/0.017)*(C9*C51+C24*C50)</f>
        <v>-0.2739572595233149</v>
      </c>
      <c r="D83">
        <f>D23+(3/0.017)*(D9*D51+D24*D50)</f>
        <v>-2.772441942695862</v>
      </c>
      <c r="E83">
        <f>E23+(3/0.017)*(E9*E51+E24*E50)</f>
        <v>-1.0791270990238127</v>
      </c>
      <c r="F83">
        <f>F23+(3/0.017)*(F9*F51+F24*F50)</f>
        <v>3.666539908431112</v>
      </c>
    </row>
    <row r="84" spans="1:6" ht="12.75">
      <c r="A84" t="s">
        <v>83</v>
      </c>
      <c r="B84">
        <f>B24+(4/0.017)*(B10*B51+B25*B50)</f>
        <v>1.3111340913086282</v>
      </c>
      <c r="C84">
        <f>C24+(4/0.017)*(C10*C51+C25*C50)</f>
        <v>2.235280928488716</v>
      </c>
      <c r="D84">
        <f>D24+(4/0.017)*(D10*D51+D25*D50)</f>
        <v>0.9815211741321183</v>
      </c>
      <c r="E84">
        <f>E24+(4/0.017)*(E10*E51+E25*E50)</f>
        <v>-2.7875105305102843</v>
      </c>
      <c r="F84">
        <f>F24+(4/0.017)*(F10*F51+F25*F50)</f>
        <v>0.4769244156595183</v>
      </c>
    </row>
    <row r="85" spans="1:6" ht="12.75">
      <c r="A85" t="s">
        <v>84</v>
      </c>
      <c r="B85">
        <f>B25+(5/0.017)*(B11*B51+B26*B50)</f>
        <v>-0.12134988807723111</v>
      </c>
      <c r="C85">
        <f>C25+(5/0.017)*(C11*C51+C26*C50)</f>
        <v>0.10960224452405382</v>
      </c>
      <c r="D85">
        <f>D25+(5/0.017)*(D11*D51+D26*D50)</f>
        <v>-0.8294959866979195</v>
      </c>
      <c r="E85">
        <f>E25+(5/0.017)*(E11*E51+E26*E50)</f>
        <v>-0.12151894107331976</v>
      </c>
      <c r="F85">
        <f>F25+(5/0.017)*(F11*F51+F26*F50)</f>
        <v>-1.9959157176094418</v>
      </c>
    </row>
    <row r="86" spans="1:6" ht="12.75">
      <c r="A86" t="s">
        <v>85</v>
      </c>
      <c r="B86">
        <f>B26+(6/0.017)*(B12*B51+B27*B50)</f>
        <v>0.48886099398999594</v>
      </c>
      <c r="C86">
        <f>C26+(6/0.017)*(C12*C51+C27*C50)</f>
        <v>0.23920423505312902</v>
      </c>
      <c r="D86">
        <f>D26+(6/0.017)*(D12*D51+D27*D50)</f>
        <v>-0.32350668103379643</v>
      </c>
      <c r="E86">
        <f>E26+(6/0.017)*(E12*E51+E27*E50)</f>
        <v>-0.5962969959168108</v>
      </c>
      <c r="F86">
        <f>F26+(6/0.017)*(F12*F51+F27*F50)</f>
        <v>0.9085143375806075</v>
      </c>
    </row>
    <row r="87" spans="1:6" ht="12.75">
      <c r="A87" t="s">
        <v>86</v>
      </c>
      <c r="B87">
        <f>B27+(7/0.017)*(B13*B51+B28*B50)</f>
        <v>0.17418847910716012</v>
      </c>
      <c r="C87">
        <f>C27+(7/0.017)*(C13*C51+C28*C50)</f>
        <v>0.12102909307850292</v>
      </c>
      <c r="D87">
        <f>D27+(7/0.017)*(D13*D51+D28*D50)</f>
        <v>-0.29724963638377494</v>
      </c>
      <c r="E87">
        <f>E27+(7/0.017)*(E13*E51+E28*E50)</f>
        <v>-0.3326694469159261</v>
      </c>
      <c r="F87">
        <f>F27+(7/0.017)*(F13*F51+F28*F50)</f>
        <v>0.2693259539803274</v>
      </c>
    </row>
    <row r="88" spans="1:6" ht="12.75">
      <c r="A88" t="s">
        <v>87</v>
      </c>
      <c r="B88">
        <f>B28+(8/0.017)*(B14*B51+B29*B50)</f>
        <v>0.0351466684148349</v>
      </c>
      <c r="C88">
        <f>C28+(8/0.017)*(C14*C51+C29*C50)</f>
        <v>0.06470605327247735</v>
      </c>
      <c r="D88">
        <f>D28+(8/0.017)*(D14*D51+D29*D50)</f>
        <v>0.17826386594009683</v>
      </c>
      <c r="E88">
        <f>E28+(8/0.017)*(E14*E51+E29*E50)</f>
        <v>-0.057376090733957594</v>
      </c>
      <c r="F88">
        <f>F28+(8/0.017)*(F14*F51+F29*F50)</f>
        <v>0.3896130354805681</v>
      </c>
    </row>
    <row r="89" spans="1:6" ht="12.75">
      <c r="A89" t="s">
        <v>88</v>
      </c>
      <c r="B89">
        <f>B29+(9/0.017)*(B15*B51+B30*B50)</f>
        <v>0.03813840299963613</v>
      </c>
      <c r="C89">
        <f>C29+(9/0.017)*(C15*C51+C30*C50)</f>
        <v>0.08625267362182519</v>
      </c>
      <c r="D89">
        <f>D29+(9/0.017)*(D15*D51+D30*D50)</f>
        <v>0.023763769352653823</v>
      </c>
      <c r="E89">
        <f>E29+(9/0.017)*(E15*E51+E30*E50)</f>
        <v>-0.06771961599960162</v>
      </c>
      <c r="F89">
        <f>F29+(9/0.017)*(F15*F51+F30*F50)</f>
        <v>-0.03299006875750296</v>
      </c>
    </row>
    <row r="90" spans="1:6" ht="12.75">
      <c r="A90" t="s">
        <v>89</v>
      </c>
      <c r="B90">
        <f>B30+(10/0.017)*(B16*B51+B31*B50)</f>
        <v>0.1302423483680779</v>
      </c>
      <c r="C90">
        <f>C30+(10/0.017)*(C16*C51+C31*C50)</f>
        <v>0.021941485502205493</v>
      </c>
      <c r="D90">
        <f>D30+(10/0.017)*(D16*D51+D31*D50)</f>
        <v>-0.019510080374143906</v>
      </c>
      <c r="E90">
        <f>E30+(10/0.017)*(E16*E51+E31*E50)</f>
        <v>-0.03576575623690631</v>
      </c>
      <c r="F90">
        <f>F30+(10/0.017)*(F16*F51+F31*F50)</f>
        <v>0.15600996339986</v>
      </c>
    </row>
    <row r="91" spans="1:6" ht="12.75">
      <c r="A91" t="s">
        <v>90</v>
      </c>
      <c r="B91">
        <f>B31+(11/0.017)*(B17*B51+B32*B50)</f>
        <v>0.02894538292711167</v>
      </c>
      <c r="C91">
        <f>C31+(11/0.017)*(C17*C51+C32*C50)</f>
        <v>0.026069302589071256</v>
      </c>
      <c r="D91">
        <f>D31+(11/0.017)*(D17*D51+D32*D50)</f>
        <v>0.009120105008987424</v>
      </c>
      <c r="E91">
        <f>E31+(11/0.017)*(E17*E51+E32*E50)</f>
        <v>-0.060822689496998136</v>
      </c>
      <c r="F91">
        <f>F31+(11/0.017)*(F17*F51+F32*F50)</f>
        <v>0.056028447804884224</v>
      </c>
    </row>
    <row r="92" spans="1:6" ht="12.75">
      <c r="A92" t="s">
        <v>91</v>
      </c>
      <c r="B92">
        <f>B32+(12/0.017)*(B18*B51+B33*B50)</f>
        <v>0.0017164441297327603</v>
      </c>
      <c r="C92">
        <f>C32+(12/0.017)*(C18*C51+C33*C50)</f>
        <v>0.009408972272648529</v>
      </c>
      <c r="D92">
        <f>D32+(12/0.017)*(D18*D51+D33*D50)</f>
        <v>0.03883582101533856</v>
      </c>
      <c r="E92">
        <f>E32+(12/0.017)*(E18*E51+E33*E50)</f>
        <v>0.022022547521833646</v>
      </c>
      <c r="F92">
        <f>F32+(12/0.017)*(F18*F51+F33*F50)</f>
        <v>0.08008612268819504</v>
      </c>
    </row>
    <row r="93" spans="1:6" ht="12.75">
      <c r="A93" t="s">
        <v>92</v>
      </c>
      <c r="B93">
        <f>B33+(13/0.017)*(B19*B51+B34*B50)</f>
        <v>0.08986379213326315</v>
      </c>
      <c r="C93">
        <f>C33+(13/0.017)*(C19*C51+C34*C50)</f>
        <v>0.0697512041708579</v>
      </c>
      <c r="D93">
        <f>D33+(13/0.017)*(D19*D51+D34*D50)</f>
        <v>0.07586635475517557</v>
      </c>
      <c r="E93">
        <f>E33+(13/0.017)*(E19*E51+E34*E50)</f>
        <v>0.06222703212313299</v>
      </c>
      <c r="F93">
        <f>F33+(13/0.017)*(F19*F51+F34*F50)</f>
        <v>0.053813653830321564</v>
      </c>
    </row>
    <row r="94" spans="1:6" ht="12.75">
      <c r="A94" t="s">
        <v>93</v>
      </c>
      <c r="B94">
        <f>B34+(14/0.017)*(B20*B51+B35*B50)</f>
        <v>0.018076598381355828</v>
      </c>
      <c r="C94">
        <f>C34+(14/0.017)*(C20*C51+C35*C50)</f>
        <v>0.00043400186490151466</v>
      </c>
      <c r="D94">
        <f>D34+(14/0.017)*(D20*D51+D35*D50)</f>
        <v>-0.004024286224689228</v>
      </c>
      <c r="E94">
        <f>E34+(14/0.017)*(E20*E51+E35*E50)</f>
        <v>-0.002144836977097507</v>
      </c>
      <c r="F94">
        <f>F34+(14/0.017)*(F20*F51+F35*F50)</f>
        <v>-0.030319761077056515</v>
      </c>
    </row>
    <row r="95" spans="1:6" ht="12.75">
      <c r="A95" t="s">
        <v>94</v>
      </c>
      <c r="B95" s="49">
        <f>B35</f>
        <v>-0.004617041</v>
      </c>
      <c r="C95" s="49">
        <f>C35</f>
        <v>-0.002353242</v>
      </c>
      <c r="D95" s="49">
        <f>D35</f>
        <v>-0.003206361</v>
      </c>
      <c r="E95" s="49">
        <f>E35</f>
        <v>-0.004258873</v>
      </c>
      <c r="F95" s="49">
        <f>F35</f>
        <v>-0.003480033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</v>
      </c>
    </row>
    <row r="103" spans="1:11" ht="12.75">
      <c r="A103" t="s">
        <v>67</v>
      </c>
      <c r="B103">
        <f>B63*10000/B62</f>
        <v>2.45369052331785</v>
      </c>
      <c r="C103">
        <f>C63*10000/C62</f>
        <v>1.2648423575571561</v>
      </c>
      <c r="D103">
        <f>D63*10000/D62</f>
        <v>0.7674237649112445</v>
      </c>
      <c r="E103">
        <f>E63*10000/E62</f>
        <v>2.471961576189973</v>
      </c>
      <c r="F103">
        <f>F63*10000/F62</f>
        <v>-2.7842908769835093</v>
      </c>
      <c r="G103">
        <f>AVERAGE(C103:E103)</f>
        <v>1.5014092328861246</v>
      </c>
      <c r="H103">
        <f>STDEV(C103:E103)</f>
        <v>0.8765473189719439</v>
      </c>
      <c r="I103">
        <f>(B103*B4+C103*C4+D103*D4+E103*E4+F103*F4)/SUM(B4:F4)</f>
        <v>1.0669090235640368</v>
      </c>
      <c r="K103">
        <f>(LN(H103)+LN(H123))/2-LN(K114*K115^3)</f>
        <v>-3.8228513041321674</v>
      </c>
    </row>
    <row r="104" spans="1:11" ht="12.75">
      <c r="A104" t="s">
        <v>68</v>
      </c>
      <c r="B104">
        <f>B64*10000/B62</f>
        <v>0.10173966858362271</v>
      </c>
      <c r="C104">
        <f>C64*10000/C62</f>
        <v>1.1412436075116346</v>
      </c>
      <c r="D104">
        <f>D64*10000/D62</f>
        <v>0.2656630237256565</v>
      </c>
      <c r="E104">
        <f>E64*10000/E62</f>
        <v>0.8115642751651221</v>
      </c>
      <c r="F104">
        <f>F64*10000/F62</f>
        <v>-0.08777677900131989</v>
      </c>
      <c r="G104">
        <f>AVERAGE(C104:E104)</f>
        <v>0.7394903021341377</v>
      </c>
      <c r="H104">
        <f>STDEV(C104:E104)</f>
        <v>0.4422175175941156</v>
      </c>
      <c r="I104">
        <f>(B104*B4+C104*C4+D104*D4+E104*E4+F104*F4)/SUM(B4:F4)</f>
        <v>0.5369164012777566</v>
      </c>
      <c r="K104">
        <f>(LN(H104)+LN(H124))/2-LN(K114*K115^4)</f>
        <v>-3.2147228719986574</v>
      </c>
    </row>
    <row r="105" spans="1:11" ht="12.75">
      <c r="A105" t="s">
        <v>69</v>
      </c>
      <c r="B105">
        <f>B65*10000/B62</f>
        <v>0.3707390793440456</v>
      </c>
      <c r="C105">
        <f>C65*10000/C62</f>
        <v>-0.250397934503109</v>
      </c>
      <c r="D105">
        <f>D65*10000/D62</f>
        <v>-0.9154331027261736</v>
      </c>
      <c r="E105">
        <f>E65*10000/E62</f>
        <v>-1.079247624483327</v>
      </c>
      <c r="F105">
        <f>F65*10000/F62</f>
        <v>-0.1993685558975846</v>
      </c>
      <c r="G105">
        <f>AVERAGE(C105:E105)</f>
        <v>-0.7483595539042032</v>
      </c>
      <c r="H105">
        <f>STDEV(C105:E105)</f>
        <v>0.4389568659698256</v>
      </c>
      <c r="I105">
        <f>(B105*B4+C105*C4+D105*D4+E105*E4+F105*F4)/SUM(B4:F4)</f>
        <v>-0.5132633504828712</v>
      </c>
      <c r="K105">
        <f>(LN(H105)+LN(H125))/2-LN(K114*K115^5)</f>
        <v>-3.4649809551824697</v>
      </c>
    </row>
    <row r="106" spans="1:11" ht="12.75">
      <c r="A106" t="s">
        <v>70</v>
      </c>
      <c r="B106">
        <f>B66*10000/B62</f>
        <v>2.5969310219541546</v>
      </c>
      <c r="C106">
        <f>C66*10000/C62</f>
        <v>0.6672669807827913</v>
      </c>
      <c r="D106">
        <f>D66*10000/D62</f>
        <v>1.480033866444627</v>
      </c>
      <c r="E106">
        <f>E66*10000/E62</f>
        <v>1.426600252382269</v>
      </c>
      <c r="F106">
        <f>F66*10000/F62</f>
        <v>13.18390285234906</v>
      </c>
      <c r="G106">
        <f>AVERAGE(C106:E106)</f>
        <v>1.1913003665365625</v>
      </c>
      <c r="H106">
        <f>STDEV(C106:E106)</f>
        <v>0.45461195520615433</v>
      </c>
      <c r="I106">
        <f>(B106*B4+C106*C4+D106*D4+E106*E4+F106*F4)/SUM(B4:F4)</f>
        <v>2.9955397245108983</v>
      </c>
      <c r="K106">
        <f>(LN(H106)+LN(H126))/2-LN(K114*K115^6)</f>
        <v>-2.9253626257146195</v>
      </c>
    </row>
    <row r="107" spans="1:11" ht="12.75">
      <c r="A107" t="s">
        <v>71</v>
      </c>
      <c r="B107">
        <f>B67*10000/B62</f>
        <v>-0.11263126555364275</v>
      </c>
      <c r="C107">
        <f>C67*10000/C62</f>
        <v>0.030312885984989525</v>
      </c>
      <c r="D107">
        <f>D67*10000/D62</f>
        <v>-0.1814630404205199</v>
      </c>
      <c r="E107">
        <f>E67*10000/E62</f>
        <v>-0.38899976536550257</v>
      </c>
      <c r="F107">
        <f>F67*10000/F62</f>
        <v>-0.6430309720378795</v>
      </c>
      <c r="G107">
        <f>AVERAGE(C107:E107)</f>
        <v>-0.18004997326701097</v>
      </c>
      <c r="H107">
        <f>STDEV(C107:E107)</f>
        <v>0.20965989713040045</v>
      </c>
      <c r="I107">
        <f>(B107*B4+C107*C4+D107*D4+E107*E4+F107*F4)/SUM(B4:F4)</f>
        <v>-0.2321034366684066</v>
      </c>
      <c r="K107">
        <f>(LN(H107)+LN(H127))/2-LN(K114*K115^7)</f>
        <v>-2.9829202775594768</v>
      </c>
    </row>
    <row r="108" spans="1:9" ht="12.75">
      <c r="A108" t="s">
        <v>72</v>
      </c>
      <c r="B108">
        <f>B68*10000/B62</f>
        <v>-0.0049215689399593745</v>
      </c>
      <c r="C108">
        <f>C68*10000/C62</f>
        <v>0.05330275358075627</v>
      </c>
      <c r="D108">
        <f>D68*10000/D62</f>
        <v>-0.1110520371451043</v>
      </c>
      <c r="E108">
        <f>E68*10000/E62</f>
        <v>-0.05016229975927705</v>
      </c>
      <c r="F108">
        <f>F68*10000/F62</f>
        <v>-0.17309463873261358</v>
      </c>
      <c r="G108">
        <f>AVERAGE(C108:E108)</f>
        <v>-0.03597052777454169</v>
      </c>
      <c r="H108">
        <f>STDEV(C108:E108)</f>
        <v>0.08309139006350415</v>
      </c>
      <c r="I108">
        <f>(B108*B4+C108*C4+D108*D4+E108*E4+F108*F4)/SUM(B4:F4)</f>
        <v>-0.049779318167735224</v>
      </c>
    </row>
    <row r="109" spans="1:9" ht="12.75">
      <c r="A109" t="s">
        <v>73</v>
      </c>
      <c r="B109">
        <f>B69*10000/B62</f>
        <v>0.0929579821629666</v>
      </c>
      <c r="C109">
        <f>C69*10000/C62</f>
        <v>-0.04189452506249256</v>
      </c>
      <c r="D109">
        <f>D69*10000/D62</f>
        <v>0.021793560117902046</v>
      </c>
      <c r="E109">
        <f>E69*10000/E62</f>
        <v>-0.07246590023766072</v>
      </c>
      <c r="F109">
        <f>F69*10000/F62</f>
        <v>0.04054517338106712</v>
      </c>
      <c r="G109">
        <f>AVERAGE(C109:E109)</f>
        <v>-0.03085562172741708</v>
      </c>
      <c r="H109">
        <f>STDEV(C109:E109)</f>
        <v>0.04808954675146495</v>
      </c>
      <c r="I109">
        <f>(B109*B4+C109*C4+D109*D4+E109*E4+F109*F4)/SUM(B4:F4)</f>
        <v>-0.0034306255061679865</v>
      </c>
    </row>
    <row r="110" spans="1:11" ht="12.75">
      <c r="A110" t="s">
        <v>74</v>
      </c>
      <c r="B110">
        <f>B70*10000/B62</f>
        <v>-0.3798775429479474</v>
      </c>
      <c r="C110">
        <f>C70*10000/C62</f>
        <v>-0.16759108213764992</v>
      </c>
      <c r="D110">
        <f>D70*10000/D62</f>
        <v>-0.15362806460584552</v>
      </c>
      <c r="E110">
        <f>E70*10000/E62</f>
        <v>-0.13467332513116406</v>
      </c>
      <c r="F110">
        <f>F70*10000/F62</f>
        <v>-0.3566525734868473</v>
      </c>
      <c r="G110">
        <f>AVERAGE(C110:E110)</f>
        <v>-0.1519641572915532</v>
      </c>
      <c r="H110">
        <f>STDEV(C110:E110)</f>
        <v>0.01652183773820065</v>
      </c>
      <c r="I110">
        <f>(B110*B4+C110*C4+D110*D4+E110*E4+F110*F4)/SUM(B4:F4)</f>
        <v>-0.2122361413169458</v>
      </c>
      <c r="K110">
        <f>EXP(AVERAGE(K103:K107))</f>
        <v>0.03754678187214569</v>
      </c>
    </row>
    <row r="111" spans="1:9" ht="12.75">
      <c r="A111" t="s">
        <v>75</v>
      </c>
      <c r="B111">
        <f>B71*10000/B62</f>
        <v>-0.048985795568936404</v>
      </c>
      <c r="C111">
        <f>C71*10000/C62</f>
        <v>0.025558384045147826</v>
      </c>
      <c r="D111">
        <f>D71*10000/D62</f>
        <v>-0.040816429786541944</v>
      </c>
      <c r="E111">
        <f>E71*10000/E62</f>
        <v>-0.04724894571198329</v>
      </c>
      <c r="F111">
        <f>F71*10000/F62</f>
        <v>-0.07757728188321364</v>
      </c>
      <c r="G111">
        <f>AVERAGE(C111:E111)</f>
        <v>-0.020835663817792466</v>
      </c>
      <c r="H111">
        <f>STDEV(C111:E111)</f>
        <v>0.04030694819896888</v>
      </c>
      <c r="I111">
        <f>(B111*B4+C111*C4+D111*D4+E111*E4+F111*F4)/SUM(B4:F4)</f>
        <v>-0.03247582415753951</v>
      </c>
    </row>
    <row r="112" spans="1:9" ht="12.75">
      <c r="A112" t="s">
        <v>76</v>
      </c>
      <c r="B112">
        <f>B72*10000/B62</f>
        <v>-0.021729158410188267</v>
      </c>
      <c r="C112">
        <f>C72*10000/C62</f>
        <v>-0.010389139806644096</v>
      </c>
      <c r="D112">
        <f>D72*10000/D62</f>
        <v>-0.018005846070179958</v>
      </c>
      <c r="E112">
        <f>E72*10000/E62</f>
        <v>-0.013502343042999144</v>
      </c>
      <c r="F112">
        <f>F72*10000/F62</f>
        <v>-0.013771595126784025</v>
      </c>
      <c r="G112">
        <f>AVERAGE(C112:E112)</f>
        <v>-0.013965776306607733</v>
      </c>
      <c r="H112">
        <f>STDEV(C112:E112)</f>
        <v>0.0038294426968699664</v>
      </c>
      <c r="I112">
        <f>(B112*B4+C112*C4+D112*D4+E112*E4+F112*F4)/SUM(B4:F4)</f>
        <v>-0.015061509426379995</v>
      </c>
    </row>
    <row r="113" spans="1:9" ht="12.75">
      <c r="A113" t="s">
        <v>77</v>
      </c>
      <c r="B113">
        <f>B73*10000/B62</f>
        <v>0.03360409763314168</v>
      </c>
      <c r="C113">
        <f>C73*10000/C62</f>
        <v>0.01899397983659086</v>
      </c>
      <c r="D113">
        <f>D73*10000/D62</f>
        <v>0.03721137799081739</v>
      </c>
      <c r="E113">
        <f>E73*10000/E62</f>
        <v>0.042520798057242654</v>
      </c>
      <c r="F113">
        <f>F73*10000/F62</f>
        <v>0.010742226222261968</v>
      </c>
      <c r="G113">
        <f>AVERAGE(C113:E113)</f>
        <v>0.03290871862821697</v>
      </c>
      <c r="H113">
        <f>STDEV(C113:E113)</f>
        <v>0.012339467253079764</v>
      </c>
      <c r="I113">
        <f>(B113*B4+C113*C4+D113*D4+E113*E4+F113*F4)/SUM(B4:F4)</f>
        <v>0.0300486429756314</v>
      </c>
    </row>
    <row r="114" spans="1:11" ht="12.75">
      <c r="A114" t="s">
        <v>78</v>
      </c>
      <c r="B114">
        <f>B74*10000/B62</f>
        <v>-0.2145948219983547</v>
      </c>
      <c r="C114">
        <f>C74*10000/C62</f>
        <v>-0.1751085999882291</v>
      </c>
      <c r="D114">
        <f>D74*10000/D62</f>
        <v>-0.18938313078779614</v>
      </c>
      <c r="E114">
        <f>E74*10000/E62</f>
        <v>-0.18863828547060404</v>
      </c>
      <c r="F114">
        <f>F74*10000/F62</f>
        <v>-0.1500217849376598</v>
      </c>
      <c r="G114">
        <f>AVERAGE(C114:E114)</f>
        <v>-0.18437667208220976</v>
      </c>
      <c r="H114">
        <f>STDEV(C114:E114)</f>
        <v>0.008035021399539453</v>
      </c>
      <c r="I114">
        <f>(B114*B4+C114*C4+D114*D4+E114*E4+F114*F4)/SUM(B4:F4)</f>
        <v>-0.18415691825417785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-0.005323431685909583</v>
      </c>
      <c r="C115">
        <f>C75*10000/C62</f>
        <v>0.005291199090214175</v>
      </c>
      <c r="D115">
        <f>D75*10000/D62</f>
        <v>0.002634653125725889</v>
      </c>
      <c r="E115">
        <f>E75*10000/E62</f>
        <v>0.0012793660593924273</v>
      </c>
      <c r="F115">
        <f>F75*10000/F62</f>
        <v>-0.000610031219262222</v>
      </c>
      <c r="G115">
        <f>AVERAGE(C115:E115)</f>
        <v>0.0030684060917774967</v>
      </c>
      <c r="H115">
        <f>STDEV(C115:E115)</f>
        <v>0.0020407859499386575</v>
      </c>
      <c r="I115">
        <f>(B115*B4+C115*C4+D115*D4+E115*E4+F115*F4)/SUM(B4:F4)</f>
        <v>0.0013644873125744333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-46.01238508268892</v>
      </c>
      <c r="C122">
        <f>C82*10000/C62</f>
        <v>0.8957321692393135</v>
      </c>
      <c r="D122">
        <f>D82*10000/D62</f>
        <v>20.163326887372065</v>
      </c>
      <c r="E122">
        <f>E82*10000/E62</f>
        <v>17.57128314693398</v>
      </c>
      <c r="F122">
        <f>F82*10000/F62</f>
        <v>-18.970420523964535</v>
      </c>
      <c r="G122">
        <f>AVERAGE(C122:E122)</f>
        <v>12.876780734515117</v>
      </c>
      <c r="H122">
        <f>STDEV(C122:E122)</f>
        <v>10.456520273528342</v>
      </c>
      <c r="I122">
        <f>(B122*B4+C122*C4+D122*D4+E122*E4+F122*F4)/SUM(B4:F4)</f>
        <v>0.11161848393611136</v>
      </c>
    </row>
    <row r="123" spans="1:9" ht="12.75">
      <c r="A123" t="s">
        <v>82</v>
      </c>
      <c r="B123">
        <f>B83*10000/B62</f>
        <v>-2.17910429562879</v>
      </c>
      <c r="C123">
        <f>C83*10000/C62</f>
        <v>-0.2739573159702835</v>
      </c>
      <c r="D123">
        <f>D83*10000/D62</f>
        <v>-2.772436813513256</v>
      </c>
      <c r="E123">
        <f>E83*10000/E62</f>
        <v>-1.0791347405467564</v>
      </c>
      <c r="F123">
        <f>F83*10000/F62</f>
        <v>3.6666055388875205</v>
      </c>
      <c r="G123">
        <f>AVERAGE(C123:E123)</f>
        <v>-1.3751762900100986</v>
      </c>
      <c r="H123">
        <f>STDEV(C123:E123)</f>
        <v>1.2752765971220277</v>
      </c>
      <c r="I123">
        <f>(B123*B4+C123*C4+D123*D4+E123*E4+F123*F4)/SUM(B4:F4)</f>
        <v>-0.8180968860982119</v>
      </c>
    </row>
    <row r="124" spans="1:9" ht="12.75">
      <c r="A124" t="s">
        <v>83</v>
      </c>
      <c r="B124">
        <f>B84*10000/B62</f>
        <v>1.3111374620870688</v>
      </c>
      <c r="C124">
        <f>C84*10000/C62</f>
        <v>2.235281389052647</v>
      </c>
      <c r="D124">
        <f>D84*10000/D62</f>
        <v>0.9815193582595274</v>
      </c>
      <c r="E124">
        <f>E84*10000/E62</f>
        <v>-2.7875302694508544</v>
      </c>
      <c r="F124">
        <f>F84*10000/F62</f>
        <v>0.4769329525274794</v>
      </c>
      <c r="G124">
        <f>AVERAGE(C124:E124)</f>
        <v>0.1430901592871067</v>
      </c>
      <c r="H124">
        <f>STDEV(C124:E124)</f>
        <v>2.6142650746370046</v>
      </c>
      <c r="I124">
        <f>(B124*B4+C124*C4+D124*D4+E124*E4+F124*F4)/SUM(B4:F4)</f>
        <v>0.3565751909142526</v>
      </c>
    </row>
    <row r="125" spans="1:9" ht="12.75">
      <c r="A125" t="s">
        <v>84</v>
      </c>
      <c r="B125">
        <f>B85*10000/B62</f>
        <v>-0.12135020005415949</v>
      </c>
      <c r="C125">
        <f>C85*10000/C62</f>
        <v>0.10960226710682627</v>
      </c>
      <c r="D125">
        <f>D85*10000/D62</f>
        <v>-0.8294944520809736</v>
      </c>
      <c r="E125">
        <f>E85*10000/E62</f>
        <v>-0.12151980157416081</v>
      </c>
      <c r="F125">
        <f>F85*10000/F62</f>
        <v>-1.9959514441698425</v>
      </c>
      <c r="G125">
        <f>AVERAGE(C125:E125)</f>
        <v>-0.28047066218276934</v>
      </c>
      <c r="H125">
        <f>STDEV(C125:E125)</f>
        <v>0.4893104270945852</v>
      </c>
      <c r="I125">
        <f>(B125*B4+C125*C4+D125*D4+E125*E4+F125*F4)/SUM(B4:F4)</f>
        <v>-0.48644217751093727</v>
      </c>
    </row>
    <row r="126" spans="1:9" ht="12.75">
      <c r="A126" t="s">
        <v>85</v>
      </c>
      <c r="B126">
        <f>B86*10000/B62</f>
        <v>0.4888622507966871</v>
      </c>
      <c r="C126">
        <f>C86*10000/C62</f>
        <v>0.23920428433948107</v>
      </c>
      <c r="D126">
        <f>D86*10000/D62</f>
        <v>-0.3235060825271819</v>
      </c>
      <c r="E126">
        <f>E86*10000/E62</f>
        <v>-0.5963012184195908</v>
      </c>
      <c r="F126">
        <f>F86*10000/F62</f>
        <v>0.9085305998366088</v>
      </c>
      <c r="G126">
        <f>AVERAGE(C126:E126)</f>
        <v>-0.22686767220243054</v>
      </c>
      <c r="H126">
        <f>STDEV(C126:E126)</f>
        <v>0.4260535154739879</v>
      </c>
      <c r="I126">
        <f>(B126*B4+C126*C4+D126*D4+E126*E4+F126*F4)/SUM(B4:F4)</f>
        <v>0.02820809805465033</v>
      </c>
    </row>
    <row r="127" spans="1:9" ht="12.75">
      <c r="A127" t="s">
        <v>86</v>
      </c>
      <c r="B127">
        <f>B87*10000/B62</f>
        <v>0.17418892692616952</v>
      </c>
      <c r="C127">
        <f>C87*10000/C62</f>
        <v>0.12102911801569723</v>
      </c>
      <c r="D127">
        <f>D87*10000/D62</f>
        <v>-0.2972490864542558</v>
      </c>
      <c r="E127">
        <f>E87*10000/E62</f>
        <v>-0.33267180261731993</v>
      </c>
      <c r="F127">
        <f>F87*10000/F62</f>
        <v>0.2693307748702465</v>
      </c>
      <c r="G127">
        <f>AVERAGE(C127:E127)</f>
        <v>-0.1696305903519595</v>
      </c>
      <c r="H127">
        <f>STDEV(C127:E127)</f>
        <v>0.2523410227378234</v>
      </c>
      <c r="I127">
        <f>(B127*B4+C127*C4+D127*D4+E127*E4+F127*F4)/SUM(B4:F4)</f>
        <v>-0.06130171040973166</v>
      </c>
    </row>
    <row r="128" spans="1:9" ht="12.75">
      <c r="A128" t="s">
        <v>87</v>
      </c>
      <c r="B128">
        <f>B88*10000/B62</f>
        <v>0.03514675877297061</v>
      </c>
      <c r="C128">
        <f>C88*10000/C62</f>
        <v>0.06470606660470501</v>
      </c>
      <c r="D128">
        <f>D88*10000/D62</f>
        <v>0.17826353614133483</v>
      </c>
      <c r="E128">
        <f>E88*10000/E62</f>
        <v>-0.05737649702596358</v>
      </c>
      <c r="F128">
        <f>F88*10000/F62</f>
        <v>0.38962000948930114</v>
      </c>
      <c r="G128">
        <f>AVERAGE(C128:E128)</f>
        <v>0.06186436857335875</v>
      </c>
      <c r="H128">
        <f>STDEV(C128:E128)</f>
        <v>0.11784571584723559</v>
      </c>
      <c r="I128">
        <f>(B128*B4+C128*C4+D128*D4+E128*E4+F128*F4)/SUM(B4:F4)</f>
        <v>0.10175345283564562</v>
      </c>
    </row>
    <row r="129" spans="1:9" ht="12.75">
      <c r="A129" t="s">
        <v>88</v>
      </c>
      <c r="B129">
        <f>B89*10000/B62</f>
        <v>0.03813850104918533</v>
      </c>
      <c r="C129">
        <f>C89*10000/C62</f>
        <v>0.0862526913935826</v>
      </c>
      <c r="D129">
        <f>D89*10000/D62</f>
        <v>0.023763725388266137</v>
      </c>
      <c r="E129">
        <f>E89*10000/E62</f>
        <v>-0.06772009553625663</v>
      </c>
      <c r="F129">
        <f>F89*10000/F62</f>
        <v>-0.03299065927426361</v>
      </c>
      <c r="G129">
        <f>AVERAGE(C129:E129)</f>
        <v>0.014098773748530705</v>
      </c>
      <c r="H129">
        <f>STDEV(C129:E129)</f>
        <v>0.07744006228293103</v>
      </c>
      <c r="I129">
        <f>(B129*B4+C129*C4+D129*D4+E129*E4+F129*F4)/SUM(B4:F4)</f>
        <v>0.011290721169711514</v>
      </c>
    </row>
    <row r="130" spans="1:9" ht="12.75">
      <c r="A130" t="s">
        <v>89</v>
      </c>
      <c r="B130">
        <f>B90*10000/B62</f>
        <v>0.1302426832065226</v>
      </c>
      <c r="C130">
        <f>C90*10000/C62</f>
        <v>0.021941490023094427</v>
      </c>
      <c r="D130">
        <f>D90*10000/D62</f>
        <v>-0.019510044279334</v>
      </c>
      <c r="E130">
        <f>E90*10000/E62</f>
        <v>-0.035766009501648835</v>
      </c>
      <c r="F130">
        <f>F90*10000/F62</f>
        <v>0.1560127559523367</v>
      </c>
      <c r="G130">
        <f>AVERAGE(C130:E130)</f>
        <v>-0.01111152125262947</v>
      </c>
      <c r="H130">
        <f>STDEV(C130:E130)</f>
        <v>0.029756348349925694</v>
      </c>
      <c r="I130">
        <f>(B130*B4+C130*C4+D130*D4+E130*E4+F130*F4)/SUM(B4:F4)</f>
        <v>0.03163551762876571</v>
      </c>
    </row>
    <row r="131" spans="1:9" ht="12.75">
      <c r="A131" t="s">
        <v>90</v>
      </c>
      <c r="B131">
        <f>B91*10000/B62</f>
        <v>0.028945457342439113</v>
      </c>
      <c r="C131">
        <f>C91*10000/C62</f>
        <v>0.026069307960467896</v>
      </c>
      <c r="D131">
        <f>D91*10000/D62</f>
        <v>0.009120088136250341</v>
      </c>
      <c r="E131">
        <f>E91*10000/E62</f>
        <v>-0.06082312019508524</v>
      </c>
      <c r="F131">
        <f>F91*10000/F62</f>
        <v>0.056029450704809816</v>
      </c>
      <c r="G131">
        <f>AVERAGE(C131:E131)</f>
        <v>-0.008544574699455668</v>
      </c>
      <c r="H131">
        <f>STDEV(C131:E131)</f>
        <v>0.04606087007988854</v>
      </c>
      <c r="I131">
        <f>(B131*B4+C131*C4+D131*D4+E131*E4+F131*F4)/SUM(B4:F4)</f>
        <v>0.005496648003854118</v>
      </c>
    </row>
    <row r="132" spans="1:9" ht="12.75">
      <c r="A132" t="s">
        <v>91</v>
      </c>
      <c r="B132">
        <f>B92*10000/B62</f>
        <v>0.0017164485425177722</v>
      </c>
      <c r="C132">
        <f>C92*10000/C62</f>
        <v>0.009408974211301161</v>
      </c>
      <c r="D132">
        <f>D92*10000/D62</f>
        <v>0.038835749166758235</v>
      </c>
      <c r="E132">
        <f>E92*10000/E62</f>
        <v>0.02202270346806308</v>
      </c>
      <c r="F132">
        <f>F92*10000/F62</f>
        <v>0.08008755621651202</v>
      </c>
      <c r="G132">
        <f>AVERAGE(C132:E132)</f>
        <v>0.023422475615374156</v>
      </c>
      <c r="H132">
        <f>STDEV(C132:E132)</f>
        <v>0.014763241263966045</v>
      </c>
      <c r="I132">
        <f>(B132*B4+C132*C4+D132*D4+E132*E4+F132*F4)/SUM(B4:F4)</f>
        <v>0.027848402795772373</v>
      </c>
    </row>
    <row r="133" spans="1:9" ht="12.75">
      <c r="A133" t="s">
        <v>92</v>
      </c>
      <c r="B133">
        <f>B93*10000/B62</f>
        <v>0.08986402316297637</v>
      </c>
      <c r="C133">
        <f>C93*10000/C62</f>
        <v>0.06975121854260347</v>
      </c>
      <c r="D133">
        <f>D93*10000/D62</f>
        <v>0.07586621439790382</v>
      </c>
      <c r="E133">
        <f>E93*10000/E62</f>
        <v>0.062227472765661686</v>
      </c>
      <c r="F133">
        <f>F93*10000/F62</f>
        <v>0.05381461708580224</v>
      </c>
      <c r="G133">
        <f>AVERAGE(C133:E133)</f>
        <v>0.06928163523538965</v>
      </c>
      <c r="H133">
        <f>STDEV(C133:E133)</f>
        <v>0.006831485906417117</v>
      </c>
      <c r="I133">
        <f>(B133*B4+C133*C4+D133*D4+E133*E4+F133*F4)/SUM(B4:F4)</f>
        <v>0.07019131254569351</v>
      </c>
    </row>
    <row r="134" spans="1:9" ht="12.75">
      <c r="A134" t="s">
        <v>93</v>
      </c>
      <c r="B134">
        <f>B94*10000/B62</f>
        <v>0.01807664485425933</v>
      </c>
      <c r="C134">
        <f>C94*10000/C62</f>
        <v>0.0004340019543245497</v>
      </c>
      <c r="D134">
        <f>D94*10000/D62</f>
        <v>-0.004024278779520193</v>
      </c>
      <c r="E134">
        <f>E94*10000/E62</f>
        <v>-0.0021448521651332686</v>
      </c>
      <c r="F134">
        <f>F94*10000/F62</f>
        <v>-0.030320303795752446</v>
      </c>
      <c r="G134">
        <f>AVERAGE(C134:E134)</f>
        <v>-0.0019117096634429706</v>
      </c>
      <c r="H134">
        <f>STDEV(C134:E134)</f>
        <v>0.00223826570027189</v>
      </c>
      <c r="I134">
        <f>(B134*B4+C134*C4+D134*D4+E134*E4+F134*F4)/SUM(B4:F4)</f>
        <v>-0.0028150305962856533</v>
      </c>
    </row>
    <row r="135" spans="1:9" ht="12.75">
      <c r="A135" t="s">
        <v>94</v>
      </c>
      <c r="B135">
        <f>B95*10000/B62</f>
        <v>-0.004617052869893678</v>
      </c>
      <c r="C135">
        <f>C95*10000/C62</f>
        <v>-0.002353242484868981</v>
      </c>
      <c r="D135">
        <f>D95*10000/D62</f>
        <v>-0.003206355068041312</v>
      </c>
      <c r="E135">
        <f>E95*10000/E62</f>
        <v>-0.004258903157963574</v>
      </c>
      <c r="F135">
        <f>F95*10000/F62</f>
        <v>-0.003480095292013673</v>
      </c>
      <c r="G135">
        <f>AVERAGE(C135:E135)</f>
        <v>-0.003272833570291289</v>
      </c>
      <c r="H135">
        <f>STDEV(C135:E135)</f>
        <v>0.0009545680665572697</v>
      </c>
      <c r="I135">
        <f>(B135*B4+C135*C4+D135*D4+E135*E4+F135*F4)/SUM(B4:F4)</f>
        <v>-0.003494748282059127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2005-10-14T06:19:08Z</cp:lastPrinted>
  <dcterms:created xsi:type="dcterms:W3CDTF">2005-10-14T06:19:08Z</dcterms:created>
  <dcterms:modified xsi:type="dcterms:W3CDTF">2005-10-14T06:54:20Z</dcterms:modified>
  <cp:category/>
  <cp:version/>
  <cp:contentType/>
  <cp:contentStatus/>
</cp:coreProperties>
</file>