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<sst xmlns="http://schemas.openxmlformats.org/spreadsheetml/2006/main" count="206" uniqueCount="99">
  <si>
    <t xml:space="preserve"> Tue 08/11/2005       11:29:20</t>
  </si>
  <si>
    <t>LISSNER</t>
  </si>
  <si>
    <t>HCMQAP722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</si>
  <si>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</si>
  <si>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</si>
  <si>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</si>
  <si>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</si>
  <si>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</si>
  <si>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</si>
  <si>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</si>
  <si>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</si>
  <si>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</si>
  <si>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</si>
  <si>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</si>
  <si>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</si>
  <si>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</si>
  <si>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</si>
  <si>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</si>
  <si>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</si>
  <si>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</si>
  <si>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</si>
  <si>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</si>
  <si>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</si>
  <si>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</si>
  <si>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</si>
  <si>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</si>
  <si>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</si>
  <si>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</si>
  <si>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</si>
  <si>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</si>
  <si>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</si>
  <si>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</si>
  <si>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</si>
  <si>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</si>
  <si>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</si>
  <si>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</si>
  <si>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</si>
  <si>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</si>
  <si>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</si>
  <si>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</si>
  <si>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</si>
  <si>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</si>
  <si>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</si>
  <si>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</si>
  <si>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</si>
  <si>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</si>
  <si>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</si>
  <si>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</si>
  <si>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</si>
  <si>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54.897851*</t>
  </si>
  <si>
    <t>Number of measurement</t>
  </si>
  <si>
    <t>Mean real current (A)</t>
  </si>
  <si>
    <t xml:space="preserve">* = Integral error  ! = Central error           Conclusion : CONTACT CEA           </t>
  </si>
  <si>
    <t>Duration : 30mn</t>
  </si>
  <si>
    <t>Dx moy(m)</t>
  </si>
  <si>
    <t>Dy moy(m)</t>
  </si>
  <si>
    <t>Dx moy (mm)</t>
  </si>
  <si>
    <t>Dy moy (mm)</t>
  </si>
  <si>
    <t>* = Integral error  ! = Central error           Conclusion : CONTACT CEA           Duration : 30mn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</si>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</sst>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72" fontId="1" fillId="0" borderId="14" xfId="0" applyNumberFormat="1" applyFont="1" applyBorder="1" applyAlignment="1">
      <alignment horizontal="left"/>
    </xf>
    <xf numFmtId="1" fontId="1" fillId="0" borderId="14" xfId="0" applyNumberFormat="1" applyFont="1" applyBorder="1" applyAlignment="1">
      <alignment horizontal="left"/>
    </xf>
    <xf numFmtId="172" fontId="2" fillId="0" borderId="14" xfId="0" applyNumberFormat="1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72" fontId="1" fillId="0" borderId="5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2" fillId="0" borderId="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172" fontId="1" fillId="0" borderId="18" xfId="0" applyNumberFormat="1" applyFont="1" applyBorder="1" applyAlignment="1">
      <alignment horizontal="left"/>
    </xf>
    <xf numFmtId="1" fontId="1" fillId="0" borderId="18" xfId="0" applyNumberFormat="1" applyFont="1" applyBorder="1" applyAlignment="1">
      <alignment horizontal="left"/>
    </xf>
    <xf numFmtId="172" fontId="2" fillId="0" borderId="18" xfId="0" applyNumberFormat="1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" fontId="1" fillId="0" borderId="23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72" fontId="1" fillId="0" borderId="25" xfId="0" applyNumberFormat="1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3" fontId="3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9974360"/>
        <c:axId val="2898329"/>
      </c:lineChart>
      <c:catAx>
        <c:axId val="599743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7436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8" t="s">
        <v>5</v>
      </c>
      <c r="B3" s="8" t="s">
        <v>6</v>
      </c>
      <c r="C3" s="9" t="s">
        <v>7</v>
      </c>
      <c r="D3" s="9" t="s">
        <v>8</v>
      </c>
      <c r="E3" s="9" t="s">
        <v>9</v>
      </c>
      <c r="F3" s="22" t="s">
        <v>10</v>
      </c>
      <c r="G3" s="32" t="s">
        <v>11</v>
      </c>
    </row>
    <row r="4" spans="1:7" ht="12">
      <c r="A4" s="19" t="s">
        <v>12</v>
      </c>
      <c r="B4" s="10">
        <v>-0.002259</v>
      </c>
      <c r="C4" s="11">
        <v>-0.003746</v>
      </c>
      <c r="D4" s="11">
        <v>-0.003744</v>
      </c>
      <c r="E4" s="11">
        <v>-0.003745</v>
      </c>
      <c r="F4" s="23">
        <v>-0.002071</v>
      </c>
      <c r="G4" s="33">
        <v>-0.011672</v>
      </c>
    </row>
    <row r="5" spans="1:7" ht="12.75" thickBot="1">
      <c r="A5" s="43" t="s">
        <v>13</v>
      </c>
      <c r="B5" s="44">
        <v>6.504945</v>
      </c>
      <c r="C5" s="45">
        <v>3.33047</v>
      </c>
      <c r="D5" s="45">
        <v>0.002659</v>
      </c>
      <c r="E5" s="45">
        <v>-3.198951</v>
      </c>
      <c r="F5" s="46">
        <v>-7.321163</v>
      </c>
      <c r="G5" s="47">
        <v>3.256343</v>
      </c>
    </row>
    <row r="6" spans="1:7" ht="12.75" thickTop="1">
      <c r="A6" s="6" t="s">
        <v>14</v>
      </c>
      <c r="B6" s="38">
        <v>45.1024</v>
      </c>
      <c r="C6" s="39">
        <v>-64.00261</v>
      </c>
      <c r="D6" s="39">
        <v>33.61962</v>
      </c>
      <c r="E6" s="39">
        <v>-75.89859</v>
      </c>
      <c r="F6" s="40">
        <v>143.0621</v>
      </c>
      <c r="G6" s="41">
        <v>0.001103848</v>
      </c>
    </row>
    <row r="7" spans="1:7" ht="12">
      <c r="A7" s="19" t="s">
        <v>15</v>
      </c>
      <c r="B7" s="29">
        <v>10000</v>
      </c>
      <c r="C7" s="13">
        <v>10000</v>
      </c>
      <c r="D7" s="13">
        <v>10000</v>
      </c>
      <c r="E7" s="13">
        <v>10000</v>
      </c>
      <c r="F7" s="25">
        <v>10000</v>
      </c>
      <c r="G7" s="35">
        <v>10000</v>
      </c>
    </row>
    <row r="8" spans="1:7" ht="12">
      <c r="A8" s="19" t="s">
        <v>16</v>
      </c>
      <c r="B8" s="28">
        <v>-0.9300134</v>
      </c>
      <c r="C8" s="12">
        <v>0.5405226</v>
      </c>
      <c r="D8" s="12">
        <v>1.106449</v>
      </c>
      <c r="E8" s="12">
        <v>0.5173235</v>
      </c>
      <c r="F8" s="24">
        <v>-1.673372</v>
      </c>
      <c r="G8" s="34">
        <v>0.1631276</v>
      </c>
    </row>
    <row r="9" spans="1:7" ht="12">
      <c r="A9" s="19" t="s">
        <v>17</v>
      </c>
      <c r="B9" s="28">
        <v>-0.8551177</v>
      </c>
      <c r="C9" s="12">
        <v>0.3528708</v>
      </c>
      <c r="D9" s="12">
        <v>0.5191316</v>
      </c>
      <c r="E9" s="12">
        <v>0.3421294</v>
      </c>
      <c r="F9" s="24">
        <v>-1.128699</v>
      </c>
      <c r="G9" s="34">
        <v>0.01788972</v>
      </c>
    </row>
    <row r="10" spans="1:7" ht="12">
      <c r="A10" s="19" t="s">
        <v>18</v>
      </c>
      <c r="B10" s="28">
        <v>0.5109453</v>
      </c>
      <c r="C10" s="12">
        <v>-0.684283</v>
      </c>
      <c r="D10" s="12">
        <v>0.1568828</v>
      </c>
      <c r="E10" s="12">
        <v>-0.2638538</v>
      </c>
      <c r="F10" s="24">
        <v>0.482246</v>
      </c>
      <c r="G10" s="34">
        <v>-0.05210615</v>
      </c>
    </row>
    <row r="11" spans="1:7" ht="12">
      <c r="A11" s="20" t="s">
        <v>19</v>
      </c>
      <c r="B11" s="30">
        <v>2.52515</v>
      </c>
      <c r="C11" s="14">
        <v>1.673753</v>
      </c>
      <c r="D11" s="14">
        <v>2.24263</v>
      </c>
      <c r="E11" s="14">
        <v>1.454341</v>
      </c>
      <c r="F11" s="26">
        <v>13.79112</v>
      </c>
      <c r="G11" s="36">
        <v>3.493466</v>
      </c>
    </row>
    <row r="12" spans="1:7" ht="12">
      <c r="A12" s="19" t="s">
        <v>20</v>
      </c>
      <c r="B12" s="28">
        <v>0.3178054</v>
      </c>
      <c r="C12" s="12">
        <v>0.3373742</v>
      </c>
      <c r="D12" s="12">
        <v>0.1235963</v>
      </c>
      <c r="E12" s="12">
        <v>0.2925245</v>
      </c>
      <c r="F12" s="24">
        <v>-0.08316584</v>
      </c>
      <c r="G12" s="34">
        <v>0.2163663</v>
      </c>
    </row>
    <row r="13" spans="1:7" ht="12">
      <c r="A13" s="19" t="s">
        <v>21</v>
      </c>
      <c r="B13" s="28">
        <v>0.002127515</v>
      </c>
      <c r="C13" s="12">
        <v>-0.07294063</v>
      </c>
      <c r="D13" s="12">
        <v>0.0391282</v>
      </c>
      <c r="E13" s="12">
        <v>-0.08068232</v>
      </c>
      <c r="F13" s="24">
        <v>-0.102397</v>
      </c>
      <c r="G13" s="34">
        <v>-0.0408618</v>
      </c>
    </row>
    <row r="14" spans="1:7" ht="12">
      <c r="A14" s="19" t="s">
        <v>22</v>
      </c>
      <c r="B14" s="28">
        <v>0.004812866</v>
      </c>
      <c r="C14" s="12">
        <v>0.007350576</v>
      </c>
      <c r="D14" s="12">
        <v>0.003950497</v>
      </c>
      <c r="E14" s="12">
        <v>0.02399217</v>
      </c>
      <c r="F14" s="24">
        <v>0.03155658</v>
      </c>
      <c r="G14" s="34">
        <v>0.01339106</v>
      </c>
    </row>
    <row r="15" spans="1:7" ht="12">
      <c r="A15" s="20" t="s">
        <v>23</v>
      </c>
      <c r="B15" s="30">
        <v>-0.4034616</v>
      </c>
      <c r="C15" s="14">
        <v>-0.1316757</v>
      </c>
      <c r="D15" s="14">
        <v>-0.1147568</v>
      </c>
      <c r="E15" s="14">
        <v>-0.1642724</v>
      </c>
      <c r="F15" s="26">
        <v>-0.3375419</v>
      </c>
      <c r="G15" s="36">
        <v>-0.2022785</v>
      </c>
    </row>
    <row r="16" spans="1:7" ht="12">
      <c r="A16" s="19" t="s">
        <v>24</v>
      </c>
      <c r="B16" s="28">
        <v>0.03074584</v>
      </c>
      <c r="C16" s="12">
        <v>-0.01977227</v>
      </c>
      <c r="D16" s="12">
        <v>0.01109259</v>
      </c>
      <c r="E16" s="12">
        <v>0.02516873</v>
      </c>
      <c r="F16" s="24">
        <v>-0.03526192</v>
      </c>
      <c r="G16" s="34">
        <v>0.003737324</v>
      </c>
    </row>
    <row r="17" spans="1:7" ht="12">
      <c r="A17" s="19" t="s">
        <v>25</v>
      </c>
      <c r="B17" s="28">
        <v>-0.03121421</v>
      </c>
      <c r="C17" s="12">
        <v>-0.03326575</v>
      </c>
      <c r="D17" s="12">
        <v>-0.01621259</v>
      </c>
      <c r="E17" s="12">
        <v>-0.01590225</v>
      </c>
      <c r="F17" s="24">
        <v>-0.02538008</v>
      </c>
      <c r="G17" s="34">
        <v>-0.02363729</v>
      </c>
    </row>
    <row r="18" spans="1:7" ht="12">
      <c r="A18" s="19" t="s">
        <v>26</v>
      </c>
      <c r="B18" s="28">
        <v>0.00202349</v>
      </c>
      <c r="C18" s="12">
        <v>0.057359</v>
      </c>
      <c r="D18" s="12">
        <v>0.02924493</v>
      </c>
      <c r="E18" s="12">
        <v>0.06098336</v>
      </c>
      <c r="F18" s="24">
        <v>-0.0230614</v>
      </c>
      <c r="G18" s="34">
        <v>0.03274048</v>
      </c>
    </row>
    <row r="19" spans="1:7" ht="12">
      <c r="A19" s="20" t="s">
        <v>27</v>
      </c>
      <c r="B19" s="30">
        <v>-0.2125465</v>
      </c>
      <c r="C19" s="14">
        <v>-0.1987084</v>
      </c>
      <c r="D19" s="14">
        <v>-0.2107114</v>
      </c>
      <c r="E19" s="14">
        <v>-0.2046704</v>
      </c>
      <c r="F19" s="26">
        <v>-0.1605083</v>
      </c>
      <c r="G19" s="36">
        <v>-0.1999566</v>
      </c>
    </row>
    <row r="20" spans="1:7" ht="12.75" thickBot="1">
      <c r="A20" s="43" t="s">
        <v>28</v>
      </c>
      <c r="B20" s="44">
        <v>0.0002696762</v>
      </c>
      <c r="C20" s="45">
        <v>-0.001476804</v>
      </c>
      <c r="D20" s="45">
        <v>0.005899083</v>
      </c>
      <c r="E20" s="45">
        <v>0.003440455</v>
      </c>
      <c r="F20" s="46">
        <v>-1.839423E-05</v>
      </c>
      <c r="G20" s="47">
        <v>0.0019283</v>
      </c>
    </row>
    <row r="21" spans="1:7" ht="12.75" thickTop="1">
      <c r="A21" s="6" t="s">
        <v>29</v>
      </c>
      <c r="B21" s="38">
        <v>-102.8096</v>
      </c>
      <c r="C21" s="39">
        <v>66.12586</v>
      </c>
      <c r="D21" s="39">
        <v>-18.09049</v>
      </c>
      <c r="E21" s="39">
        <v>-0.9564282</v>
      </c>
      <c r="F21" s="40">
        <v>27.03331</v>
      </c>
      <c r="G21" s="42">
        <v>0.006899379</v>
      </c>
    </row>
    <row r="22" spans="1:7" ht="12">
      <c r="A22" s="19" t="s">
        <v>30</v>
      </c>
      <c r="B22" s="28">
        <v>130.1062</v>
      </c>
      <c r="C22" s="12">
        <v>66.61038</v>
      </c>
      <c r="D22" s="12">
        <v>0.05317359</v>
      </c>
      <c r="E22" s="12">
        <v>-63.9799</v>
      </c>
      <c r="F22" s="24">
        <v>-146.4337</v>
      </c>
      <c r="G22" s="35">
        <v>0</v>
      </c>
    </row>
    <row r="23" spans="1:7" ht="12">
      <c r="A23" s="19" t="s">
        <v>31</v>
      </c>
      <c r="B23" s="28">
        <v>1.128476</v>
      </c>
      <c r="C23" s="12">
        <v>-2.754923</v>
      </c>
      <c r="D23" s="12">
        <v>1.016364</v>
      </c>
      <c r="E23" s="12">
        <v>-1.461449</v>
      </c>
      <c r="F23" s="24">
        <v>7.339164</v>
      </c>
      <c r="G23" s="34">
        <v>0.3700445</v>
      </c>
    </row>
    <row r="24" spans="1:7" ht="12">
      <c r="A24" s="19" t="s">
        <v>32</v>
      </c>
      <c r="B24" s="28">
        <v>0.7623412</v>
      </c>
      <c r="C24" s="12">
        <v>2.987808</v>
      </c>
      <c r="D24" s="12">
        <v>3.586655</v>
      </c>
      <c r="E24" s="12">
        <v>4.00233</v>
      </c>
      <c r="F24" s="24">
        <v>3.917243</v>
      </c>
      <c r="G24" s="34">
        <v>3.176654</v>
      </c>
    </row>
    <row r="25" spans="1:7" ht="12">
      <c r="A25" s="19" t="s">
        <v>33</v>
      </c>
      <c r="B25" s="28">
        <v>0.7547189</v>
      </c>
      <c r="C25" s="12">
        <v>0.02068721</v>
      </c>
      <c r="D25" s="12">
        <v>0.8559429</v>
      </c>
      <c r="E25" s="12">
        <v>-0.1592227</v>
      </c>
      <c r="F25" s="24">
        <v>0.3034056</v>
      </c>
      <c r="G25" s="34">
        <v>0.3224686</v>
      </c>
    </row>
    <row r="26" spans="1:7" ht="12">
      <c r="A26" s="20" t="s">
        <v>34</v>
      </c>
      <c r="B26" s="30">
        <v>0.6156298</v>
      </c>
      <c r="C26" s="14">
        <v>0.8571454</v>
      </c>
      <c r="D26" s="14">
        <v>-0.1043391</v>
      </c>
      <c r="E26" s="14">
        <v>0.1049332</v>
      </c>
      <c r="F26" s="26">
        <v>0.4372153</v>
      </c>
      <c r="G26" s="36">
        <v>0.353883</v>
      </c>
    </row>
    <row r="27" spans="1:7" ht="12">
      <c r="A27" s="19" t="s">
        <v>35</v>
      </c>
      <c r="B27" s="28">
        <v>0.1684952</v>
      </c>
      <c r="C27" s="12">
        <v>-0.2232737</v>
      </c>
      <c r="D27" s="12">
        <v>-0.03699862</v>
      </c>
      <c r="E27" s="12">
        <v>-0.1727109</v>
      </c>
      <c r="F27" s="24">
        <v>0.05050332</v>
      </c>
      <c r="G27" s="34">
        <v>-0.07302004</v>
      </c>
    </row>
    <row r="28" spans="1:7" ht="12">
      <c r="A28" s="19" t="s">
        <v>36</v>
      </c>
      <c r="B28" s="28">
        <v>0.07549957</v>
      </c>
      <c r="C28" s="12">
        <v>0.3050152</v>
      </c>
      <c r="D28" s="12">
        <v>0.4986359</v>
      </c>
      <c r="E28" s="12">
        <v>0.5248641</v>
      </c>
      <c r="F28" s="24">
        <v>0.1271371</v>
      </c>
      <c r="G28" s="34">
        <v>0.3475195</v>
      </c>
    </row>
    <row r="29" spans="1:7" ht="12">
      <c r="A29" s="19" t="s">
        <v>37</v>
      </c>
      <c r="B29" s="28">
        <v>0.1637</v>
      </c>
      <c r="C29" s="12">
        <v>0.1859074</v>
      </c>
      <c r="D29" s="12">
        <v>0.02118522</v>
      </c>
      <c r="E29" s="12">
        <v>0.0481228</v>
      </c>
      <c r="F29" s="24">
        <v>0.05217534</v>
      </c>
      <c r="G29" s="34">
        <v>0.09211292</v>
      </c>
    </row>
    <row r="30" spans="1:7" ht="12">
      <c r="A30" s="20" t="s">
        <v>38</v>
      </c>
      <c r="B30" s="30">
        <v>0.09053772</v>
      </c>
      <c r="C30" s="14">
        <v>0.1509469</v>
      </c>
      <c r="D30" s="14">
        <v>0.09762836</v>
      </c>
      <c r="E30" s="14">
        <v>0.09265197</v>
      </c>
      <c r="F30" s="26">
        <v>0.3024326</v>
      </c>
      <c r="G30" s="36">
        <v>0.1354849</v>
      </c>
    </row>
    <row r="31" spans="1:7" ht="12">
      <c r="A31" s="19" t="s">
        <v>39</v>
      </c>
      <c r="B31" s="28">
        <v>0.01688223</v>
      </c>
      <c r="C31" s="12">
        <v>-0.008298987</v>
      </c>
      <c r="D31" s="12">
        <v>-0.003567118</v>
      </c>
      <c r="E31" s="12">
        <v>0.0085873</v>
      </c>
      <c r="F31" s="24">
        <v>-0.01306991</v>
      </c>
      <c r="G31" s="34">
        <v>-7.774665E-05</v>
      </c>
    </row>
    <row r="32" spans="1:7" ht="12">
      <c r="A32" s="19" t="s">
        <v>40</v>
      </c>
      <c r="B32" s="28">
        <v>0.01161446</v>
      </c>
      <c r="C32" s="12">
        <v>0.05722851</v>
      </c>
      <c r="D32" s="12">
        <v>0.05910511</v>
      </c>
      <c r="E32" s="12">
        <v>0.06641379</v>
      </c>
      <c r="F32" s="24">
        <v>-0.01535774</v>
      </c>
      <c r="G32" s="34">
        <v>0.04361401</v>
      </c>
    </row>
    <row r="33" spans="1:7" ht="12">
      <c r="A33" s="19" t="s">
        <v>41</v>
      </c>
      <c r="B33" s="28">
        <v>0.1119062</v>
      </c>
      <c r="C33" s="12">
        <v>0.06991342</v>
      </c>
      <c r="D33" s="12">
        <v>0.07624705</v>
      </c>
      <c r="E33" s="12">
        <v>0.08329437</v>
      </c>
      <c r="F33" s="24">
        <v>0.0433893</v>
      </c>
      <c r="G33" s="34">
        <v>0.0772214</v>
      </c>
    </row>
    <row r="34" spans="1:7" ht="12">
      <c r="A34" s="20" t="s">
        <v>42</v>
      </c>
      <c r="B34" s="30">
        <v>-0.01417422</v>
      </c>
      <c r="C34" s="14">
        <v>0.001249932</v>
      </c>
      <c r="D34" s="14">
        <v>0.007704303</v>
      </c>
      <c r="E34" s="14">
        <v>0.01178576</v>
      </c>
      <c r="F34" s="26">
        <v>-0.01516341</v>
      </c>
      <c r="G34" s="36">
        <v>0.0009223732</v>
      </c>
    </row>
    <row r="35" spans="1:7" ht="12.75" thickBot="1">
      <c r="A35" s="21" t="s">
        <v>43</v>
      </c>
      <c r="B35" s="31">
        <v>0.0006922772</v>
      </c>
      <c r="C35" s="15">
        <v>-0.001406757</v>
      </c>
      <c r="D35" s="15">
        <v>0.001786664</v>
      </c>
      <c r="E35" s="15">
        <v>0.005118067</v>
      </c>
      <c r="F35" s="27">
        <v>0.00361488</v>
      </c>
      <c r="G35" s="37">
        <v>0.001904111</v>
      </c>
    </row>
    <row r="36" spans="1:7" ht="12">
      <c r="A36" s="4" t="s">
        <v>44</v>
      </c>
      <c r="B36" s="3">
        <v>21.19141</v>
      </c>
      <c r="C36" s="3">
        <v>21.19141</v>
      </c>
      <c r="D36" s="3">
        <v>21.20361</v>
      </c>
      <c r="E36" s="3">
        <v>21.20056</v>
      </c>
      <c r="F36" s="3">
        <v>21.21582</v>
      </c>
      <c r="G36" s="3"/>
    </row>
    <row r="37" spans="1:6" ht="12">
      <c r="A37" s="4" t="s">
        <v>45</v>
      </c>
      <c r="B37" s="2">
        <v>-0.2716065</v>
      </c>
      <c r="C37" s="2">
        <v>-0.2441406</v>
      </c>
      <c r="D37" s="2">
        <v>-0.2344767</v>
      </c>
      <c r="E37" s="2">
        <v>-0.2212524</v>
      </c>
      <c r="F37" s="2">
        <v>-0.2263387</v>
      </c>
    </row>
    <row r="38" spans="1:7" ht="12">
      <c r="A38" s="4" t="s">
        <v>54</v>
      </c>
      <c r="B38" s="2">
        <v>-7.438754E-05</v>
      </c>
      <c r="C38" s="2">
        <v>0.0001080508</v>
      </c>
      <c r="D38" s="2">
        <v>-5.715319E-05</v>
      </c>
      <c r="E38" s="2">
        <v>0.0001290119</v>
      </c>
      <c r="F38" s="2">
        <v>-0.0002424806</v>
      </c>
      <c r="G38" s="2">
        <v>0.0002820892</v>
      </c>
    </row>
    <row r="39" spans="1:7" ht="12.75" thickBot="1">
      <c r="A39" s="4" t="s">
        <v>55</v>
      </c>
      <c r="B39" s="2">
        <v>0.0001757441</v>
      </c>
      <c r="C39" s="2">
        <v>-0.0001131337</v>
      </c>
      <c r="D39" s="2">
        <v>3.075413E-05</v>
      </c>
      <c r="E39" s="2">
        <v>0</v>
      </c>
      <c r="F39" s="2">
        <v>-4.950735E-05</v>
      </c>
      <c r="G39" s="2">
        <v>0.0007802702</v>
      </c>
    </row>
    <row r="40" spans="2:7" ht="12.75" thickBot="1">
      <c r="B40" s="7" t="s">
        <v>46</v>
      </c>
      <c r="C40" s="17">
        <v>-0.003745</v>
      </c>
      <c r="D40" s="16" t="s">
        <v>47</v>
      </c>
      <c r="E40" s="17">
        <v>3.116776</v>
      </c>
      <c r="F40" s="16" t="s">
        <v>48</v>
      </c>
      <c r="G40" s="48" t="s">
        <v>49</v>
      </c>
    </row>
    <row r="41" spans="1:6" ht="12">
      <c r="A41" s="5" t="s">
        <v>52</v>
      </c>
      <c r="F41" s="1" t="s">
        <v>53</v>
      </c>
    </row>
    <row r="42" spans="1:6" ht="12">
      <c r="A42" s="4" t="s">
        <v>50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51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0.003746</v>
      </c>
      <c r="D4">
        <v>0.003744</v>
      </c>
      <c r="E4">
        <v>0.003745</v>
      </c>
      <c r="F4">
        <v>0.002071</v>
      </c>
      <c r="G4">
        <v>0.011672</v>
      </c>
    </row>
    <row r="5" spans="1:7" ht="12.75">
      <c r="A5" t="s">
        <v>13</v>
      </c>
      <c r="B5">
        <v>6.504945</v>
      </c>
      <c r="C5">
        <v>3.33047</v>
      </c>
      <c r="D5">
        <v>0.002659</v>
      </c>
      <c r="E5">
        <v>-3.198951</v>
      </c>
      <c r="F5">
        <v>-7.321163</v>
      </c>
      <c r="G5">
        <v>3.256343</v>
      </c>
    </row>
    <row r="6" spans="1:7" ht="12.75">
      <c r="A6" t="s">
        <v>14</v>
      </c>
      <c r="B6" s="49">
        <v>45.1024</v>
      </c>
      <c r="C6" s="49">
        <v>-64.00261</v>
      </c>
      <c r="D6" s="49">
        <v>33.61962</v>
      </c>
      <c r="E6" s="49">
        <v>-75.89859</v>
      </c>
      <c r="F6" s="49">
        <v>143.0621</v>
      </c>
      <c r="G6" s="49">
        <v>0.001103848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-0.9300134</v>
      </c>
      <c r="C8" s="49">
        <v>0.5405226</v>
      </c>
      <c r="D8" s="49">
        <v>1.106449</v>
      </c>
      <c r="E8" s="49">
        <v>0.5173235</v>
      </c>
      <c r="F8" s="49">
        <v>-1.673372</v>
      </c>
      <c r="G8" s="49">
        <v>0.1631276</v>
      </c>
    </row>
    <row r="9" spans="1:7" ht="12.75">
      <c r="A9" t="s">
        <v>17</v>
      </c>
      <c r="B9" s="49">
        <v>-0.8551177</v>
      </c>
      <c r="C9" s="49">
        <v>0.3528708</v>
      </c>
      <c r="D9" s="49">
        <v>0.5191316</v>
      </c>
      <c r="E9" s="49">
        <v>0.3421294</v>
      </c>
      <c r="F9" s="49">
        <v>-1.128699</v>
      </c>
      <c r="G9" s="49">
        <v>0.01788972</v>
      </c>
    </row>
    <row r="10" spans="1:7" ht="12.75">
      <c r="A10" t="s">
        <v>18</v>
      </c>
      <c r="B10" s="49">
        <v>0.5109453</v>
      </c>
      <c r="C10" s="49">
        <v>-0.684283</v>
      </c>
      <c r="D10" s="49">
        <v>0.1568828</v>
      </c>
      <c r="E10" s="49">
        <v>-0.2638538</v>
      </c>
      <c r="F10" s="49">
        <v>0.482246</v>
      </c>
      <c r="G10" s="49">
        <v>-0.05210615</v>
      </c>
    </row>
    <row r="11" spans="1:7" ht="12.75">
      <c r="A11" t="s">
        <v>19</v>
      </c>
      <c r="B11" s="49">
        <v>2.52515</v>
      </c>
      <c r="C11" s="49">
        <v>1.673753</v>
      </c>
      <c r="D11" s="49">
        <v>2.24263</v>
      </c>
      <c r="E11" s="49">
        <v>1.454341</v>
      </c>
      <c r="F11" s="49">
        <v>13.79112</v>
      </c>
      <c r="G11" s="49">
        <v>3.493466</v>
      </c>
    </row>
    <row r="12" spans="1:7" ht="12.75">
      <c r="A12" t="s">
        <v>20</v>
      </c>
      <c r="B12" s="49">
        <v>0.3178054</v>
      </c>
      <c r="C12" s="49">
        <v>0.3373742</v>
      </c>
      <c r="D12" s="49">
        <v>0.1235963</v>
      </c>
      <c r="E12" s="49">
        <v>0.2925245</v>
      </c>
      <c r="F12" s="49">
        <v>-0.08316584</v>
      </c>
      <c r="G12" s="49">
        <v>0.2163663</v>
      </c>
    </row>
    <row r="13" spans="1:7" ht="12.75">
      <c r="A13" t="s">
        <v>21</v>
      </c>
      <c r="B13" s="49">
        <v>0.002127515</v>
      </c>
      <c r="C13" s="49">
        <v>-0.07294063</v>
      </c>
      <c r="D13" s="49">
        <v>0.0391282</v>
      </c>
      <c r="E13" s="49">
        <v>-0.08068232</v>
      </c>
      <c r="F13" s="49">
        <v>-0.102397</v>
      </c>
      <c r="G13" s="49">
        <v>-0.0408618</v>
      </c>
    </row>
    <row r="14" spans="1:7" ht="12.75">
      <c r="A14" t="s">
        <v>22</v>
      </c>
      <c r="B14" s="49">
        <v>0.004812866</v>
      </c>
      <c r="C14" s="49">
        <v>0.007350576</v>
      </c>
      <c r="D14" s="49">
        <v>0.003950497</v>
      </c>
      <c r="E14" s="49">
        <v>0.02399217</v>
      </c>
      <c r="F14" s="49">
        <v>0.03155658</v>
      </c>
      <c r="G14" s="49">
        <v>0.01339106</v>
      </c>
    </row>
    <row r="15" spans="1:7" ht="12.75">
      <c r="A15" t="s">
        <v>23</v>
      </c>
      <c r="B15" s="49">
        <v>-0.4034616</v>
      </c>
      <c r="C15" s="49">
        <v>-0.1316757</v>
      </c>
      <c r="D15" s="49">
        <v>-0.1147568</v>
      </c>
      <c r="E15" s="49">
        <v>-0.1642724</v>
      </c>
      <c r="F15" s="49">
        <v>-0.3375419</v>
      </c>
      <c r="G15" s="49">
        <v>-0.2022785</v>
      </c>
    </row>
    <row r="16" spans="1:7" ht="12.75">
      <c r="A16" t="s">
        <v>24</v>
      </c>
      <c r="B16" s="49">
        <v>0.03074584</v>
      </c>
      <c r="C16" s="49">
        <v>-0.01977227</v>
      </c>
      <c r="D16" s="49">
        <v>0.01109259</v>
      </c>
      <c r="E16" s="49">
        <v>0.02516873</v>
      </c>
      <c r="F16" s="49">
        <v>-0.03526192</v>
      </c>
      <c r="G16" s="49">
        <v>0.003737324</v>
      </c>
    </row>
    <row r="17" spans="1:7" ht="12.75">
      <c r="A17" t="s">
        <v>25</v>
      </c>
      <c r="B17" s="49">
        <v>-0.03121421</v>
      </c>
      <c r="C17" s="49">
        <v>-0.03326575</v>
      </c>
      <c r="D17" s="49">
        <v>-0.01621259</v>
      </c>
      <c r="E17" s="49">
        <v>-0.01590225</v>
      </c>
      <c r="F17" s="49">
        <v>-0.02538008</v>
      </c>
      <c r="G17" s="49">
        <v>-0.02363729</v>
      </c>
    </row>
    <row r="18" spans="1:7" ht="12.75">
      <c r="A18" t="s">
        <v>26</v>
      </c>
      <c r="B18" s="49">
        <v>0.00202349</v>
      </c>
      <c r="C18" s="49">
        <v>0.057359</v>
      </c>
      <c r="D18" s="49">
        <v>0.02924493</v>
      </c>
      <c r="E18" s="49">
        <v>0.06098336</v>
      </c>
      <c r="F18" s="49">
        <v>-0.0230614</v>
      </c>
      <c r="G18" s="49">
        <v>0.03274048</v>
      </c>
    </row>
    <row r="19" spans="1:7" ht="12.75">
      <c r="A19" t="s">
        <v>27</v>
      </c>
      <c r="B19" s="49">
        <v>-0.2125465</v>
      </c>
      <c r="C19" s="49">
        <v>-0.1987084</v>
      </c>
      <c r="D19" s="49">
        <v>-0.2107114</v>
      </c>
      <c r="E19" s="49">
        <v>-0.2046704</v>
      </c>
      <c r="F19" s="49">
        <v>-0.1605083</v>
      </c>
      <c r="G19" s="49">
        <v>-0.1999566</v>
      </c>
    </row>
    <row r="20" spans="1:7" ht="12.75">
      <c r="A20" t="s">
        <v>28</v>
      </c>
      <c r="B20" s="49">
        <v>0.0002696762</v>
      </c>
      <c r="C20" s="49">
        <v>-0.001476804</v>
      </c>
      <c r="D20" s="49">
        <v>0.005899083</v>
      </c>
      <c r="E20" s="49">
        <v>0.003440455</v>
      </c>
      <c r="F20" s="49">
        <v>-1.839423E-05</v>
      </c>
      <c r="G20" s="49">
        <v>0.0019283</v>
      </c>
    </row>
    <row r="21" spans="1:7" ht="12.75">
      <c r="A21" t="s">
        <v>29</v>
      </c>
      <c r="B21" s="49">
        <v>-102.8096</v>
      </c>
      <c r="C21" s="49">
        <v>66.12586</v>
      </c>
      <c r="D21" s="49">
        <v>-18.09049</v>
      </c>
      <c r="E21" s="49">
        <v>-0.9564282</v>
      </c>
      <c r="F21" s="49">
        <v>27.03331</v>
      </c>
      <c r="G21" s="49">
        <v>0.006899379</v>
      </c>
    </row>
    <row r="22" spans="1:7" ht="12.75">
      <c r="A22" t="s">
        <v>30</v>
      </c>
      <c r="B22" s="49">
        <v>130.1062</v>
      </c>
      <c r="C22" s="49">
        <v>66.61038</v>
      </c>
      <c r="D22" s="49">
        <v>0.05317359</v>
      </c>
      <c r="E22" s="49">
        <v>-63.9799</v>
      </c>
      <c r="F22" s="49">
        <v>-146.4337</v>
      </c>
      <c r="G22" s="49">
        <v>0</v>
      </c>
    </row>
    <row r="23" spans="1:7" ht="12.75">
      <c r="A23" t="s">
        <v>31</v>
      </c>
      <c r="B23" s="49">
        <v>1.128476</v>
      </c>
      <c r="C23" s="49">
        <v>-2.754923</v>
      </c>
      <c r="D23" s="49">
        <v>1.016364</v>
      </c>
      <c r="E23" s="49">
        <v>-1.461449</v>
      </c>
      <c r="F23" s="49">
        <v>7.339164</v>
      </c>
      <c r="G23" s="49">
        <v>0.3700445</v>
      </c>
    </row>
    <row r="24" spans="1:7" ht="12.75">
      <c r="A24" t="s">
        <v>32</v>
      </c>
      <c r="B24" s="49">
        <v>0.7623412</v>
      </c>
      <c r="C24" s="49">
        <v>2.987808</v>
      </c>
      <c r="D24" s="49">
        <v>3.586655</v>
      </c>
      <c r="E24" s="49">
        <v>4.00233</v>
      </c>
      <c r="F24" s="49">
        <v>3.917243</v>
      </c>
      <c r="G24" s="49">
        <v>3.176654</v>
      </c>
    </row>
    <row r="25" spans="1:7" ht="12.75">
      <c r="A25" t="s">
        <v>33</v>
      </c>
      <c r="B25" s="49">
        <v>0.7547189</v>
      </c>
      <c r="C25" s="49">
        <v>0.02068721</v>
      </c>
      <c r="D25" s="49">
        <v>0.8559429</v>
      </c>
      <c r="E25" s="49">
        <v>-0.1592227</v>
      </c>
      <c r="F25" s="49">
        <v>0.3034056</v>
      </c>
      <c r="G25" s="49">
        <v>0.3224686</v>
      </c>
    </row>
    <row r="26" spans="1:7" ht="12.75">
      <c r="A26" t="s">
        <v>34</v>
      </c>
      <c r="B26" s="49">
        <v>0.6156298</v>
      </c>
      <c r="C26" s="49">
        <v>0.8571454</v>
      </c>
      <c r="D26" s="49">
        <v>-0.1043391</v>
      </c>
      <c r="E26" s="49">
        <v>0.1049332</v>
      </c>
      <c r="F26" s="49">
        <v>0.4372153</v>
      </c>
      <c r="G26" s="49">
        <v>0.353883</v>
      </c>
    </row>
    <row r="27" spans="1:7" ht="12.75">
      <c r="A27" t="s">
        <v>35</v>
      </c>
      <c r="B27" s="49">
        <v>0.1684952</v>
      </c>
      <c r="C27" s="49">
        <v>-0.2232737</v>
      </c>
      <c r="D27" s="49">
        <v>-0.03699862</v>
      </c>
      <c r="E27" s="49">
        <v>-0.1727109</v>
      </c>
      <c r="F27" s="49">
        <v>0.05050332</v>
      </c>
      <c r="G27" s="49">
        <v>-0.07302004</v>
      </c>
    </row>
    <row r="28" spans="1:7" ht="12.75">
      <c r="A28" t="s">
        <v>36</v>
      </c>
      <c r="B28" s="49">
        <v>0.07549957</v>
      </c>
      <c r="C28" s="49">
        <v>0.3050152</v>
      </c>
      <c r="D28" s="49">
        <v>0.4986359</v>
      </c>
      <c r="E28" s="49">
        <v>0.5248641</v>
      </c>
      <c r="F28" s="49">
        <v>0.1271371</v>
      </c>
      <c r="G28" s="49">
        <v>0.3475195</v>
      </c>
    </row>
    <row r="29" spans="1:7" ht="12.75">
      <c r="A29" t="s">
        <v>37</v>
      </c>
      <c r="B29" s="49">
        <v>0.1637</v>
      </c>
      <c r="C29" s="49">
        <v>0.1859074</v>
      </c>
      <c r="D29" s="49">
        <v>0.02118522</v>
      </c>
      <c r="E29" s="49">
        <v>0.0481228</v>
      </c>
      <c r="F29" s="49">
        <v>0.05217534</v>
      </c>
      <c r="G29" s="49">
        <v>0.09211292</v>
      </c>
    </row>
    <row r="30" spans="1:7" ht="12.75">
      <c r="A30" t="s">
        <v>38</v>
      </c>
      <c r="B30" s="49">
        <v>0.09053772</v>
      </c>
      <c r="C30" s="49">
        <v>0.1509469</v>
      </c>
      <c r="D30" s="49">
        <v>0.09762836</v>
      </c>
      <c r="E30" s="49">
        <v>0.09265197</v>
      </c>
      <c r="F30" s="49">
        <v>0.3024326</v>
      </c>
      <c r="G30" s="49">
        <v>0.1354849</v>
      </c>
    </row>
    <row r="31" spans="1:7" ht="12.75">
      <c r="A31" t="s">
        <v>39</v>
      </c>
      <c r="B31" s="49">
        <v>0.01688223</v>
      </c>
      <c r="C31" s="49">
        <v>-0.008298987</v>
      </c>
      <c r="D31" s="49">
        <v>-0.003567118</v>
      </c>
      <c r="E31" s="49">
        <v>0.0085873</v>
      </c>
      <c r="F31" s="49">
        <v>-0.01306991</v>
      </c>
      <c r="G31" s="49">
        <v>-7.774665E-05</v>
      </c>
    </row>
    <row r="32" spans="1:7" ht="12.75">
      <c r="A32" t="s">
        <v>40</v>
      </c>
      <c r="B32" s="49">
        <v>0.01161446</v>
      </c>
      <c r="C32" s="49">
        <v>0.05722851</v>
      </c>
      <c r="D32" s="49">
        <v>0.05910511</v>
      </c>
      <c r="E32" s="49">
        <v>0.06641379</v>
      </c>
      <c r="F32" s="49">
        <v>-0.01535774</v>
      </c>
      <c r="G32" s="49">
        <v>0.04361401</v>
      </c>
    </row>
    <row r="33" spans="1:7" ht="12.75">
      <c r="A33" t="s">
        <v>41</v>
      </c>
      <c r="B33" s="49">
        <v>0.1119062</v>
      </c>
      <c r="C33" s="49">
        <v>0.06991342</v>
      </c>
      <c r="D33" s="49">
        <v>0.07624705</v>
      </c>
      <c r="E33" s="49">
        <v>0.08329437</v>
      </c>
      <c r="F33" s="49">
        <v>0.0433893</v>
      </c>
      <c r="G33" s="49">
        <v>0.0772214</v>
      </c>
    </row>
    <row r="34" spans="1:7" ht="12.75">
      <c r="A34" t="s">
        <v>42</v>
      </c>
      <c r="B34" s="49">
        <v>-0.01417422</v>
      </c>
      <c r="C34" s="49">
        <v>0.001249932</v>
      </c>
      <c r="D34" s="49">
        <v>0.007704303</v>
      </c>
      <c r="E34" s="49">
        <v>0.01178576</v>
      </c>
      <c r="F34" s="49">
        <v>-0.01516341</v>
      </c>
      <c r="G34" s="49">
        <v>0.0009223732</v>
      </c>
    </row>
    <row r="35" spans="1:7" ht="12.75">
      <c r="A35" t="s">
        <v>43</v>
      </c>
      <c r="B35" s="49">
        <v>0.0006922772</v>
      </c>
      <c r="C35" s="49">
        <v>-0.001406757</v>
      </c>
      <c r="D35" s="49">
        <v>0.001786664</v>
      </c>
      <c r="E35" s="49">
        <v>0.005118067</v>
      </c>
      <c r="F35" s="49">
        <v>0.00361488</v>
      </c>
      <c r="G35" s="49">
        <v>0.001904111</v>
      </c>
    </row>
    <row r="36" spans="1:6" ht="12.75">
      <c r="A36" t="s">
        <v>44</v>
      </c>
      <c r="B36" s="49">
        <v>21.19141</v>
      </c>
      <c r="C36" s="49">
        <v>21.19141</v>
      </c>
      <c r="D36" s="49">
        <v>21.20361</v>
      </c>
      <c r="E36" s="49">
        <v>21.20056</v>
      </c>
      <c r="F36" s="49">
        <v>21.21582</v>
      </c>
    </row>
    <row r="37" spans="1:6" ht="12.75">
      <c r="A37" t="s">
        <v>45</v>
      </c>
      <c r="B37" s="49">
        <v>-0.2716065</v>
      </c>
      <c r="C37" s="49">
        <v>-0.2441406</v>
      </c>
      <c r="D37" s="49">
        <v>-0.2344767</v>
      </c>
      <c r="E37" s="49">
        <v>-0.2212524</v>
      </c>
      <c r="F37" s="49">
        <v>-0.2263387</v>
      </c>
    </row>
    <row r="38" spans="1:7" ht="12.75">
      <c r="A38" t="s">
        <v>56</v>
      </c>
      <c r="B38" s="49">
        <v>-7.438754E-05</v>
      </c>
      <c r="C38" s="49">
        <v>0.0001080508</v>
      </c>
      <c r="D38" s="49">
        <v>-5.715319E-05</v>
      </c>
      <c r="E38" s="49">
        <v>0.0001290119</v>
      </c>
      <c r="F38" s="49">
        <v>-0.0002424806</v>
      </c>
      <c r="G38" s="49">
        <v>0.0002820892</v>
      </c>
    </row>
    <row r="39" spans="1:7" ht="12.75">
      <c r="A39" t="s">
        <v>57</v>
      </c>
      <c r="B39" s="49">
        <v>0.0001757441</v>
      </c>
      <c r="C39" s="49">
        <v>-0.0001131337</v>
      </c>
      <c r="D39" s="49">
        <v>3.075413E-05</v>
      </c>
      <c r="E39" s="49">
        <v>0</v>
      </c>
      <c r="F39" s="49">
        <v>-4.950735E-05</v>
      </c>
      <c r="G39" s="49">
        <v>0.0007802702</v>
      </c>
    </row>
    <row r="40" spans="2:7" ht="12.75">
      <c r="B40" t="s">
        <v>46</v>
      </c>
      <c r="C40">
        <v>-0.003745</v>
      </c>
      <c r="D40" t="s">
        <v>47</v>
      </c>
      <c r="E40">
        <v>3.116776</v>
      </c>
      <c r="F40" t="s">
        <v>48</v>
      </c>
      <c r="G40" t="s">
        <v>49</v>
      </c>
    </row>
    <row r="42" ht="12.75">
      <c r="A42" t="s">
        <v>58</v>
      </c>
    </row>
    <row r="43" spans="1:6" ht="12.75">
      <c r="A43" t="s">
        <v>50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51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59</v>
      </c>
      <c r="B50">
        <f>-0.017/(B7*B7+B22*B22)*(B21*B22+B6*B7)</f>
        <v>-7.438753967299967E-05</v>
      </c>
      <c r="C50">
        <f>-0.017/(C7*C7+C22*C22)*(C21*C22+C6*C7)</f>
        <v>0.00010805084917309714</v>
      </c>
      <c r="D50">
        <f>-0.017/(D7*D7+D22*D22)*(D21*D22+D6*D7)</f>
        <v>-5.715319046921333E-05</v>
      </c>
      <c r="E50">
        <f>-0.017/(E7*E7+E22*E22)*(E21*E22+E6*E7)</f>
        <v>0.0001290119193197813</v>
      </c>
      <c r="F50">
        <f>-0.017/(F7*F7+F22*F22)*(F21*F22+F6*F7)</f>
        <v>-0.00024248061540439053</v>
      </c>
      <c r="G50">
        <f>(B50*B$4+C50*C$4+D50*D$4+E50*E$4+F50*F$4)/SUM(B$4:F$4)</f>
        <v>2.382118287484139E-07</v>
      </c>
    </row>
    <row r="51" spans="1:7" ht="12.75">
      <c r="A51" t="s">
        <v>60</v>
      </c>
      <c r="B51">
        <f>-0.017/(B7*B7+B22*B22)*(B21*B7-B6*B22)</f>
        <v>0.00017574414801142034</v>
      </c>
      <c r="C51">
        <f>-0.017/(C7*C7+C22*C22)*(C21*C7-C6*C22)</f>
        <v>-0.00011313369281227427</v>
      </c>
      <c r="D51">
        <f>-0.017/(D7*D7+D22*D22)*(D21*D7-D6*D22)</f>
        <v>3.075413690403172E-05</v>
      </c>
      <c r="E51">
        <f>-0.017/(E7*E7+E22*E22)*(E21*E7-E6*E22)</f>
        <v>2.4513449096887677E-06</v>
      </c>
      <c r="F51">
        <f>-0.017/(F7*F7+F22*F22)*(F21*F7-F6*F22)</f>
        <v>-4.950736036919418E-05</v>
      </c>
      <c r="G51">
        <f>(B51*B$4+C51*C$4+D51*D$4+E51*E$4+F51*F$4)/SUM(B$4:F$4)</f>
        <v>-3.211532917509016E-07</v>
      </c>
    </row>
    <row r="58" ht="12.75">
      <c r="A58" t="s">
        <v>62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64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67</v>
      </c>
      <c r="B62">
        <f>B7+(2/0.017)*(B8*B50-B23*B51)</f>
        <v>9999.984806865355</v>
      </c>
      <c r="C62">
        <f>C7+(2/0.017)*(C8*C50-C23*C51)</f>
        <v>9999.970203448649</v>
      </c>
      <c r="D62">
        <f>D7+(2/0.017)*(D8*D50-D23*D51)</f>
        <v>9999.988883001406</v>
      </c>
      <c r="E62">
        <f>E7+(2/0.017)*(E8*E50-E23*E51)</f>
        <v>10000.008273342732</v>
      </c>
      <c r="F62">
        <f>F7+(2/0.017)*(F8*F50-F23*F51)</f>
        <v>10000.090482695214</v>
      </c>
    </row>
    <row r="63" spans="1:6" ht="12.75">
      <c r="A63" t="s">
        <v>68</v>
      </c>
      <c r="B63">
        <f>B8+(3/0.017)*(B9*B50-B24*B51)</f>
        <v>-0.9424310887389711</v>
      </c>
      <c r="C63">
        <f>C8+(3/0.017)*(C9*C50-C24*C51)</f>
        <v>0.6069019662427845</v>
      </c>
      <c r="D63">
        <f>D8+(3/0.017)*(D9*D50-D24*D51)</f>
        <v>1.0817476165686617</v>
      </c>
      <c r="E63">
        <f>E8+(3/0.017)*(E9*E50-E24*E51)</f>
        <v>0.5233813257548231</v>
      </c>
      <c r="F63">
        <f>F8+(3/0.017)*(F9*F50-F24*F51)</f>
        <v>-1.590850825473937</v>
      </c>
    </row>
    <row r="64" spans="1:6" ht="12.75">
      <c r="A64" t="s">
        <v>69</v>
      </c>
      <c r="B64">
        <f>B9+(4/0.017)*(B10*B50-B25*B51)</f>
        <v>-0.8952695573748468</v>
      </c>
      <c r="C64">
        <f>C9+(4/0.017)*(C10*C50-C25*C51)</f>
        <v>0.33602446146742787</v>
      </c>
      <c r="D64">
        <f>D9+(4/0.017)*(D10*D50-D25*D51)</f>
        <v>0.510828038193323</v>
      </c>
      <c r="E64">
        <f>E9+(4/0.017)*(E10*E50-E25*E51)</f>
        <v>0.3342117587287845</v>
      </c>
      <c r="F64">
        <f>F9+(4/0.017)*(F10*F50-F25*F51)</f>
        <v>-1.152678881524488</v>
      </c>
    </row>
    <row r="65" spans="1:6" ht="12.75">
      <c r="A65" t="s">
        <v>70</v>
      </c>
      <c r="B65">
        <f>B10+(5/0.017)*(B11*B50-B26*B51)</f>
        <v>0.42387676161861293</v>
      </c>
      <c r="C65">
        <f>C10+(5/0.017)*(C11*C50-C26*C51)</f>
        <v>-0.602570512548508</v>
      </c>
      <c r="D65">
        <f>D10+(5/0.017)*(D11*D50-D26*D51)</f>
        <v>0.12012850571290339</v>
      </c>
      <c r="E65">
        <f>E10+(5/0.017)*(E11*E50-E26*E51)</f>
        <v>-0.2087449481500669</v>
      </c>
      <c r="F65">
        <f>F10+(5/0.017)*(F11*F50-F26*F51)</f>
        <v>-0.4949404380293449</v>
      </c>
    </row>
    <row r="66" spans="1:6" ht="12.75">
      <c r="A66" t="s">
        <v>71</v>
      </c>
      <c r="B66">
        <f>B11+(6/0.017)*(B12*B50-B27*B51)</f>
        <v>2.50635489158748</v>
      </c>
      <c r="C66">
        <f>C11+(6/0.017)*(C12*C50-C27*C51)</f>
        <v>1.6777037496271416</v>
      </c>
      <c r="D66">
        <f>D11+(6/0.017)*(D12*D50-D27*D51)</f>
        <v>2.2405384486174884</v>
      </c>
      <c r="E66">
        <f>E11+(6/0.017)*(E12*E50-E27*E51)</f>
        <v>1.4678101251218667</v>
      </c>
      <c r="F66">
        <f>F11+(6/0.017)*(F12*F50-F27*F51)</f>
        <v>13.799119902397731</v>
      </c>
    </row>
    <row r="67" spans="1:6" ht="12.75">
      <c r="A67" t="s">
        <v>72</v>
      </c>
      <c r="B67">
        <f>B12+(7/0.017)*(B13*B50-B28*B51)</f>
        <v>0.312276689560034</v>
      </c>
      <c r="C67">
        <f>C12+(7/0.017)*(C13*C50-C28*C51)</f>
        <v>0.348337928970828</v>
      </c>
      <c r="D67">
        <f>D12+(7/0.017)*(D13*D50-D28*D51)</f>
        <v>0.11636101015245426</v>
      </c>
      <c r="E67">
        <f>E12+(7/0.017)*(E13*E50-E28*E51)</f>
        <v>0.2877086631007469</v>
      </c>
      <c r="F67">
        <f>F12+(7/0.017)*(F13*F50-F28*F51)</f>
        <v>-0.07035027714053509</v>
      </c>
    </row>
    <row r="68" spans="1:6" ht="12.75">
      <c r="A68" t="s">
        <v>73</v>
      </c>
      <c r="B68">
        <f>B13+(8/0.017)*(B14*B50-B29*B51)</f>
        <v>-0.011579465842346042</v>
      </c>
      <c r="C68">
        <f>C13+(8/0.017)*(C14*C50-C29*C51)</f>
        <v>-0.06266927627678119</v>
      </c>
      <c r="D68">
        <f>D13+(8/0.017)*(D14*D50-D29*D51)</f>
        <v>0.03871534509943008</v>
      </c>
      <c r="E68">
        <f>E13+(8/0.017)*(E14*E50-E29*E51)</f>
        <v>-0.07928123279081106</v>
      </c>
      <c r="F68">
        <f>F13+(8/0.017)*(F14*F50-F29*F51)</f>
        <v>-0.1047823155664436</v>
      </c>
    </row>
    <row r="69" spans="1:6" ht="12.75">
      <c r="A69" t="s">
        <v>74</v>
      </c>
      <c r="B69">
        <f>B14+(9/0.017)*(B15*B50-B30*B51)</f>
        <v>0.012278123165301087</v>
      </c>
      <c r="C69">
        <f>C14+(9/0.017)*(C15*C50-C30*C51)</f>
        <v>0.008859139596231051</v>
      </c>
      <c r="D69">
        <f>D14+(9/0.017)*(D15*D50-D30*D51)</f>
        <v>0.005833212981760702</v>
      </c>
      <c r="E69">
        <f>E14+(9/0.017)*(E15*E50-E30*E51)</f>
        <v>0.012652053767488776</v>
      </c>
      <c r="F69">
        <f>F14+(9/0.017)*(F15*F50-F30*F51)</f>
        <v>0.08281423095124921</v>
      </c>
    </row>
    <row r="70" spans="1:6" ht="12.75">
      <c r="A70" t="s">
        <v>75</v>
      </c>
      <c r="B70">
        <f>B15+(10/0.017)*(B16*B50-B31*B51)</f>
        <v>-0.40655222383568385</v>
      </c>
      <c r="C70">
        <f>C15+(10/0.017)*(C16*C50-C31*C51)</f>
        <v>-0.1334847032997005</v>
      </c>
      <c r="D70">
        <f>D15+(10/0.017)*(D16*D50-D31*D51)</f>
        <v>-0.11506519604337768</v>
      </c>
      <c r="E70">
        <f>E15+(10/0.017)*(E16*E50-E31*E51)</f>
        <v>-0.16237474368823626</v>
      </c>
      <c r="F70">
        <f>F15+(10/0.017)*(F16*F50-F31*F51)</f>
        <v>-0.3328929145190721</v>
      </c>
    </row>
    <row r="71" spans="1:6" ht="12.75">
      <c r="A71" t="s">
        <v>76</v>
      </c>
      <c r="B71">
        <f>B16+(11/0.017)*(B17*B50-B32*B51)</f>
        <v>0.030927517881274107</v>
      </c>
      <c r="C71">
        <f>C16+(11/0.017)*(C17*C50-C32*C51)</f>
        <v>-0.017908688736458452</v>
      </c>
      <c r="D71">
        <f>D16+(11/0.017)*(D17*D50-D32*D51)</f>
        <v>0.01051597944680091</v>
      </c>
      <c r="E71">
        <f>E16+(11/0.017)*(E17*E50-E32*E51)</f>
        <v>0.023735894005848298</v>
      </c>
      <c r="F71">
        <f>F16+(11/0.017)*(F17*F50-F32*F51)</f>
        <v>-0.03177177772138006</v>
      </c>
    </row>
    <row r="72" spans="1:6" ht="12.75">
      <c r="A72" t="s">
        <v>77</v>
      </c>
      <c r="B72">
        <f>B17+(12/0.017)*(B18*B50-B33*B51)</f>
        <v>-0.045202950389775426</v>
      </c>
      <c r="C72">
        <f>C17+(12/0.017)*(C18*C50-C33*C51)</f>
        <v>-0.023307689736855153</v>
      </c>
      <c r="D72">
        <f>D17+(12/0.017)*(D18*D50-D33*D51)</f>
        <v>-0.01904766289560755</v>
      </c>
      <c r="E72">
        <f>E17+(12/0.017)*(E18*E50-E33*E51)</f>
        <v>-0.01049279323040192</v>
      </c>
      <c r="F72">
        <f>F17+(12/0.017)*(F18*F50-F33*F51)</f>
        <v>-0.019916527876220783</v>
      </c>
    </row>
    <row r="73" spans="1:6" ht="12.75">
      <c r="A73" t="s">
        <v>78</v>
      </c>
      <c r="B73">
        <f>B18+(13/0.017)*(B19*B50-B34*B51)</f>
        <v>0.01601902037903162</v>
      </c>
      <c r="C73">
        <f>C18+(13/0.017)*(C19*C50-C34*C51)</f>
        <v>0.041048433814485766</v>
      </c>
      <c r="D73">
        <f>D18+(13/0.017)*(D19*D50-D34*D51)</f>
        <v>0.03827296321513482</v>
      </c>
      <c r="E73">
        <f>E18+(13/0.017)*(E19*E50-E34*E51)</f>
        <v>0.04076926839814751</v>
      </c>
      <c r="F73">
        <f>F18+(13/0.017)*(F19*F50-F34*F51)</f>
        <v>0.00612700367393041</v>
      </c>
    </row>
    <row r="74" spans="1:6" ht="12.75">
      <c r="A74" t="s">
        <v>79</v>
      </c>
      <c r="B74">
        <f>B19+(14/0.017)*(B20*B50-B35*B51)</f>
        <v>-0.21266321406001137</v>
      </c>
      <c r="C74">
        <f>C19+(14/0.017)*(C20*C50-C35*C51)</f>
        <v>-0.19897087656281556</v>
      </c>
      <c r="D74">
        <f>D19+(14/0.017)*(D20*D50-D35*D51)</f>
        <v>-0.21103430483115898</v>
      </c>
      <c r="E74">
        <f>E19+(14/0.017)*(E20*E50-E35*E51)</f>
        <v>-0.20431520060143904</v>
      </c>
      <c r="F74">
        <f>F19+(14/0.017)*(F20*F50-F35*F51)</f>
        <v>-0.16035724542618449</v>
      </c>
    </row>
    <row r="75" spans="1:6" ht="12.75">
      <c r="A75" t="s">
        <v>80</v>
      </c>
      <c r="B75" s="49">
        <f>B20</f>
        <v>0.0002696762</v>
      </c>
      <c r="C75" s="49">
        <f>C20</f>
        <v>-0.001476804</v>
      </c>
      <c r="D75" s="49">
        <f>D20</f>
        <v>0.005899083</v>
      </c>
      <c r="E75" s="49">
        <f>E20</f>
        <v>0.003440455</v>
      </c>
      <c r="F75" s="49">
        <f>F20</f>
        <v>-1.839423E-05</v>
      </c>
    </row>
    <row r="78" ht="12.75">
      <c r="A78" t="s">
        <v>62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81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82</v>
      </c>
      <c r="B82">
        <f>B22+(2/0.017)*(B8*B51+B23*B50)</f>
        <v>130.07709541578328</v>
      </c>
      <c r="C82">
        <f>C22+(2/0.017)*(C8*C51+C23*C50)</f>
        <v>66.56816551913613</v>
      </c>
      <c r="D82">
        <f>D22+(2/0.017)*(D8*D51+D23*D50)</f>
        <v>0.050342935734738525</v>
      </c>
      <c r="E82">
        <f>E22+(2/0.017)*(E8*E51+E23*E50)</f>
        <v>-64.00193249437054</v>
      </c>
      <c r="F82">
        <f>F22+(2/0.017)*(F8*F51+F23*F50)</f>
        <v>-146.633318914428</v>
      </c>
    </row>
    <row r="83" spans="1:6" ht="12.75">
      <c r="A83" t="s">
        <v>83</v>
      </c>
      <c r="B83">
        <f>B23+(3/0.017)*(B9*B51+B24*B50)</f>
        <v>1.091948243900821</v>
      </c>
      <c r="C83">
        <f>C23+(3/0.017)*(C9*C51+C24*C50)</f>
        <v>-2.704997067962961</v>
      </c>
      <c r="D83">
        <f>D23+(3/0.017)*(D9*D51+D24*D50)</f>
        <v>0.9830069414003387</v>
      </c>
      <c r="E83">
        <f>E23+(3/0.017)*(E9*E51+E24*E50)</f>
        <v>-1.3701807143151261</v>
      </c>
      <c r="F83">
        <f>F23+(3/0.017)*(F9*F51+F24*F50)</f>
        <v>7.1814034261434365</v>
      </c>
    </row>
    <row r="84" spans="1:6" ht="12.75">
      <c r="A84" t="s">
        <v>84</v>
      </c>
      <c r="B84">
        <f>B24+(4/0.017)*(B10*B51+B25*B50)</f>
        <v>0.7702597798384064</v>
      </c>
      <c r="C84">
        <f>C24+(4/0.017)*(C10*C51+C25*C50)</f>
        <v>3.0065493490179254</v>
      </c>
      <c r="D84">
        <f>D24+(4/0.017)*(D10*D51+D25*D50)</f>
        <v>3.576279688826969</v>
      </c>
      <c r="E84">
        <f>E24+(4/0.017)*(E10*E51+E25*E50)</f>
        <v>3.9973444887539267</v>
      </c>
      <c r="F84">
        <f>F24+(4/0.017)*(F10*F51+F25*F50)</f>
        <v>3.894314834561473</v>
      </c>
    </row>
    <row r="85" spans="1:6" ht="12.75">
      <c r="A85" t="s">
        <v>85</v>
      </c>
      <c r="B85">
        <f>B25+(5/0.017)*(B11*B51+B26*B50)</f>
        <v>0.8717733556410756</v>
      </c>
      <c r="C85">
        <f>C25+(5/0.017)*(C11*C51+C26*C50)</f>
        <v>-0.007766486885531904</v>
      </c>
      <c r="D85">
        <f>D25+(5/0.017)*(D11*D51+D26*D50)</f>
        <v>0.8779821536766985</v>
      </c>
      <c r="E85">
        <f>E25+(5/0.017)*(E11*E51+E26*E50)</f>
        <v>-0.15419248678245054</v>
      </c>
      <c r="F85">
        <f>F25+(5/0.017)*(F11*F51+F26*F50)</f>
        <v>0.07141201684028925</v>
      </c>
    </row>
    <row r="86" spans="1:6" ht="12.75">
      <c r="A86" t="s">
        <v>86</v>
      </c>
      <c r="B86">
        <f>B26+(6/0.017)*(B12*B51+B27*B50)</f>
        <v>0.6309186808994302</v>
      </c>
      <c r="C86">
        <f>C26+(6/0.017)*(C12*C51+C27*C50)</f>
        <v>0.8351595287099036</v>
      </c>
      <c r="D86">
        <f>D26+(6/0.017)*(D12*D51+D27*D50)</f>
        <v>-0.10225121057400359</v>
      </c>
      <c r="E86">
        <f>E26+(6/0.017)*(E12*E51+E27*E50)</f>
        <v>0.09732213426385439</v>
      </c>
      <c r="F86">
        <f>F26+(6/0.017)*(F12*F51+F27*F50)</f>
        <v>0.43434632768154885</v>
      </c>
    </row>
    <row r="87" spans="1:6" ht="12.75">
      <c r="A87" t="s">
        <v>87</v>
      </c>
      <c r="B87">
        <f>B27+(7/0.017)*(B13*B51+B28*B50)</f>
        <v>0.16633659396274764</v>
      </c>
      <c r="C87">
        <f>C27+(7/0.017)*(C13*C51+C28*C50)</f>
        <v>-0.2063052082711417</v>
      </c>
      <c r="D87">
        <f>D27+(7/0.017)*(D13*D51+D28*D50)</f>
        <v>-0.04823785234324441</v>
      </c>
      <c r="E87">
        <f>E27+(7/0.017)*(E13*E51+E28*E50)</f>
        <v>-0.14491021687645234</v>
      </c>
      <c r="F87">
        <f>F27+(7/0.017)*(F13*F51+F28*F50)</f>
        <v>0.0398967235598214</v>
      </c>
    </row>
    <row r="88" spans="1:6" ht="12.75">
      <c r="A88" t="s">
        <v>88</v>
      </c>
      <c r="B88">
        <f>B28+(8/0.017)*(B14*B51+B29*B50)</f>
        <v>0.07016714307773793</v>
      </c>
      <c r="C88">
        <f>C28+(8/0.017)*(C14*C51+C29*C50)</f>
        <v>0.3140767786495931</v>
      </c>
      <c r="D88">
        <f>D28+(8/0.017)*(D14*D51+D29*D50)</f>
        <v>0.49812328409966344</v>
      </c>
      <c r="E88">
        <f>E28+(8/0.017)*(E14*E51+E29*E50)</f>
        <v>0.5278133837058088</v>
      </c>
      <c r="F88">
        <f>F28+(8/0.017)*(F14*F51+F29*F50)</f>
        <v>0.12044825692695876</v>
      </c>
    </row>
    <row r="89" spans="1:6" ht="12.75">
      <c r="A89" t="s">
        <v>89</v>
      </c>
      <c r="B89">
        <f>B29+(9/0.017)*(B15*B51+B30*B50)</f>
        <v>0.1225959976193208</v>
      </c>
      <c r="C89">
        <f>C29+(9/0.017)*(C15*C51+C30*C50)</f>
        <v>0.20242869942806999</v>
      </c>
      <c r="D89">
        <f>D29+(9/0.017)*(D15*D51+D30*D50)</f>
        <v>0.016362798392393553</v>
      </c>
      <c r="E89">
        <f>E29+(9/0.017)*(E15*E51+E30*E50)</f>
        <v>0.054237781264838116</v>
      </c>
      <c r="F89">
        <f>F29+(9/0.017)*(F15*F51+F30*F50)</f>
        <v>0.022198333508816098</v>
      </c>
    </row>
    <row r="90" spans="1:6" ht="12.75">
      <c r="A90" t="s">
        <v>90</v>
      </c>
      <c r="B90">
        <f>B30+(10/0.017)*(B16*B51+B31*B50)</f>
        <v>0.09297746935400103</v>
      </c>
      <c r="C90">
        <f>C30+(10/0.017)*(C16*C51+C31*C50)</f>
        <v>0.15173525136926755</v>
      </c>
      <c r="D90">
        <f>D30+(10/0.017)*(D16*D51+D31*D50)</f>
        <v>0.09794895717997673</v>
      </c>
      <c r="E90">
        <f>E30+(10/0.017)*(E16*E51+E31*E50)</f>
        <v>0.09333994723114329</v>
      </c>
      <c r="F90">
        <f>F30+(10/0.017)*(F16*F51+F31*F50)</f>
        <v>0.30532373200048807</v>
      </c>
    </row>
    <row r="91" spans="1:6" ht="12.75">
      <c r="A91" t="s">
        <v>91</v>
      </c>
      <c r="B91">
        <f>B31+(11/0.017)*(B17*B51+B32*B50)</f>
        <v>0.012773609746492338</v>
      </c>
      <c r="C91">
        <f>C31+(11/0.017)*(C17*C51+C32*C50)</f>
        <v>-0.0018626500185358287</v>
      </c>
      <c r="D91">
        <f>D31+(11/0.017)*(D17*D51+D32*D50)</f>
        <v>-0.006075538473034714</v>
      </c>
      <c r="E91">
        <f>E31+(11/0.017)*(E17*E51+E32*E50)</f>
        <v>0.014106186752571694</v>
      </c>
      <c r="F91">
        <f>F31+(11/0.017)*(F17*F51+F32*F50)</f>
        <v>-0.009847262638530845</v>
      </c>
    </row>
    <row r="92" spans="1:6" ht="12.75">
      <c r="A92" t="s">
        <v>92</v>
      </c>
      <c r="B92">
        <f>B32+(12/0.017)*(B18*B51+B33*B50)</f>
        <v>0.0059894173886388185</v>
      </c>
      <c r="C92">
        <f>C32+(12/0.017)*(C18*C51+C33*C50)</f>
        <v>0.057980252762524345</v>
      </c>
      <c r="D92">
        <f>D32+(12/0.017)*(D18*D51+D33*D50)</f>
        <v>0.05666391499501402</v>
      </c>
      <c r="E92">
        <f>E32+(12/0.017)*(E18*E51+E33*E50)</f>
        <v>0.07410470138212498</v>
      </c>
      <c r="F92">
        <f>F32+(12/0.017)*(F18*F51+F33*F50)</f>
        <v>-0.021978461265092415</v>
      </c>
    </row>
    <row r="93" spans="1:6" ht="12.75">
      <c r="A93" t="s">
        <v>93</v>
      </c>
      <c r="B93">
        <f>B33+(13/0.017)*(B19*B51+B34*B50)</f>
        <v>0.08414782137438637</v>
      </c>
      <c r="C93">
        <f>C33+(13/0.017)*(C19*C51+C34*C50)</f>
        <v>0.08720775687557371</v>
      </c>
      <c r="D93">
        <f>D33+(13/0.017)*(D19*D51+D34*D50)</f>
        <v>0.07095484731675221</v>
      </c>
      <c r="E93">
        <f>E33+(13/0.017)*(E19*E51+E34*E50)</f>
        <v>0.08407344147502932</v>
      </c>
      <c r="F93">
        <f>F33+(13/0.017)*(F19*F51+F34*F50)</f>
        <v>0.05227761047671092</v>
      </c>
    </row>
    <row r="94" spans="1:6" ht="12.75">
      <c r="A94" t="s">
        <v>94</v>
      </c>
      <c r="B94">
        <f>B34+(14/0.017)*(B20*B51+B35*B50)</f>
        <v>-0.014177598763023798</v>
      </c>
      <c r="C94">
        <f>C34+(14/0.017)*(C20*C51+C35*C50)</f>
        <v>0.0012623467072409619</v>
      </c>
      <c r="D94">
        <f>D34+(14/0.017)*(D20*D51+D35*D50)</f>
        <v>0.007769615189183096</v>
      </c>
      <c r="E94">
        <f>E34+(14/0.017)*(E20*E51+E35*E50)</f>
        <v>0.012336475026011704</v>
      </c>
      <c r="F94">
        <f>F34+(14/0.017)*(F20*F51+F35*F50)</f>
        <v>-0.015884515145962105</v>
      </c>
    </row>
    <row r="95" spans="1:6" ht="12.75">
      <c r="A95" t="s">
        <v>95</v>
      </c>
      <c r="B95" s="49">
        <f>B35</f>
        <v>0.0006922772</v>
      </c>
      <c r="C95" s="49">
        <f>C35</f>
        <v>-0.001406757</v>
      </c>
      <c r="D95" s="49">
        <f>D35</f>
        <v>0.001786664</v>
      </c>
      <c r="E95" s="49">
        <f>E35</f>
        <v>0.005118067</v>
      </c>
      <c r="F95" s="49">
        <f>F35</f>
        <v>0.00361488</v>
      </c>
    </row>
    <row r="98" ht="12.75">
      <c r="A98" t="s">
        <v>63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65</v>
      </c>
      <c r="H100" t="s">
        <v>66</v>
      </c>
      <c r="I100" t="s">
        <v>61</v>
      </c>
      <c r="K100" t="s">
        <v>96</v>
      </c>
    </row>
    <row r="101" spans="1:9" ht="12.75">
      <c r="A101" t="s">
        <v>64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67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68</v>
      </c>
      <c r="B103">
        <f>B63*10000/B62</f>
        <v>-0.942432520589389</v>
      </c>
      <c r="C103">
        <f>C63*10000/C62</f>
        <v>0.6069037746067331</v>
      </c>
      <c r="D103">
        <f>D63*10000/D62</f>
        <v>1.081748819148672</v>
      </c>
      <c r="E103">
        <f>E63*10000/E62</f>
        <v>0.5233808927438727</v>
      </c>
      <c r="F103">
        <f>F63*10000/F62</f>
        <v>-1.5908364311571435</v>
      </c>
      <c r="G103">
        <f>AVERAGE(C103:E103)</f>
        <v>0.7373444954997592</v>
      </c>
      <c r="H103">
        <f>STDEV(C103:E103)</f>
        <v>0.30117232867532506</v>
      </c>
      <c r="I103">
        <f>(B103*B4+C103*C4+D103*D4+E103*E4+F103*F4)/SUM(B4:F4)</f>
        <v>0.1837464342407567</v>
      </c>
      <c r="K103">
        <f>(LN(H103)+LN(H123))/2-LN(K114*K115^3)</f>
        <v>-4.166342069743108</v>
      </c>
    </row>
    <row r="104" spans="1:11" ht="12.75">
      <c r="A104" t="s">
        <v>69</v>
      </c>
      <c r="B104">
        <f>B64*10000/B62</f>
        <v>-0.8952709175720062</v>
      </c>
      <c r="C104">
        <f>C64*10000/C62</f>
        <v>0.33602546270742334</v>
      </c>
      <c r="D104">
        <f>D64*10000/D62</f>
        <v>0.5108286060814126</v>
      </c>
      <c r="E104">
        <f>E64*10000/E62</f>
        <v>0.33421148222417074</v>
      </c>
      <c r="F104">
        <f>F64*10000/F62</f>
        <v>-1.1526684518696666</v>
      </c>
      <c r="G104">
        <f>AVERAGE(C104:E104)</f>
        <v>0.39368851700433555</v>
      </c>
      <c r="H104">
        <f>STDEV(C104:E104)</f>
        <v>0.10145034737760909</v>
      </c>
      <c r="I104">
        <f>(B104*B4+C104*C4+D104*D4+E104*E4+F104*F4)/SUM(B4:F4)</f>
        <v>0.0008559151161640976</v>
      </c>
      <c r="K104">
        <f>(LN(H104)+LN(H124))/2-LN(K114*K115^4)</f>
        <v>-4.780664832953465</v>
      </c>
    </row>
    <row r="105" spans="1:11" ht="12.75">
      <c r="A105" t="s">
        <v>70</v>
      </c>
      <c r="B105">
        <f>B65*10000/B62</f>
        <v>0.4238774056212625</v>
      </c>
      <c r="C105">
        <f>C65*10000/C62</f>
        <v>-0.6025723080061799</v>
      </c>
      <c r="D105">
        <f>D65*10000/D62</f>
        <v>0.12012863925989477</v>
      </c>
      <c r="E105">
        <f>E65*10000/E62</f>
        <v>-0.20874477544835982</v>
      </c>
      <c r="F105">
        <f>F65*10000/F62</f>
        <v>-0.4949359597153856</v>
      </c>
      <c r="G105">
        <f>AVERAGE(C105:E105)</f>
        <v>-0.23039614806488165</v>
      </c>
      <c r="H105">
        <f>STDEV(C105:E105)</f>
        <v>0.36183663613149375</v>
      </c>
      <c r="I105">
        <f>(B105*B4+C105*C4+D105*D4+E105*E4+F105*F4)/SUM(B4:F4)</f>
        <v>-0.17068401784313156</v>
      </c>
      <c r="K105">
        <f>(LN(H105)+LN(H125))/2-LN(K114*K115^5)</f>
        <v>-3.495476975463365</v>
      </c>
    </row>
    <row r="106" spans="1:11" ht="12.75">
      <c r="A106" t="s">
        <v>71</v>
      </c>
      <c r="B106">
        <f>B66*10000/B62</f>
        <v>2.5063586995319986</v>
      </c>
      <c r="C106">
        <f>C66*10000/C62</f>
        <v>1.6777087486206297</v>
      </c>
      <c r="D106">
        <f>D66*10000/D62</f>
        <v>2.240540939426536</v>
      </c>
      <c r="E106">
        <f>E66*10000/E62</f>
        <v>1.4678089107532484</v>
      </c>
      <c r="F106">
        <f>F66*10000/F62</f>
        <v>13.798995045371436</v>
      </c>
      <c r="G106">
        <f>AVERAGE(C106:E106)</f>
        <v>1.7953528662668046</v>
      </c>
      <c r="H106">
        <f>STDEV(C106:E106)</f>
        <v>0.3995732734392326</v>
      </c>
      <c r="I106">
        <f>(B106*B4+C106*C4+D106*D4+E106*E4+F106*F4)/SUM(B4:F4)</f>
        <v>3.4956511186330723</v>
      </c>
      <c r="K106">
        <f>(LN(H106)+LN(H126))/2-LN(K114*K115^6)</f>
        <v>-2.9161118045353893</v>
      </c>
    </row>
    <row r="107" spans="1:11" ht="12.75">
      <c r="A107" t="s">
        <v>72</v>
      </c>
      <c r="B107">
        <f>B67*10000/B62</f>
        <v>0.31227716400693395</v>
      </c>
      <c r="C107">
        <f>C67*10000/C62</f>
        <v>0.34833896690081945</v>
      </c>
      <c r="D107">
        <f>D67*10000/D62</f>
        <v>0.11636113951111669</v>
      </c>
      <c r="E107">
        <f>E67*10000/E62</f>
        <v>0.2877084250697062</v>
      </c>
      <c r="F107">
        <f>F67*10000/F62</f>
        <v>-0.07034964059802622</v>
      </c>
      <c r="G107">
        <f>AVERAGE(C107:E107)</f>
        <v>0.25080284382721413</v>
      </c>
      <c r="H107">
        <f>STDEV(C107:E107)</f>
        <v>0.12031186369284748</v>
      </c>
      <c r="I107">
        <f>(B107*B4+C107*C4+D107*D4+E107*E4+F107*F4)/SUM(B4:F4)</f>
        <v>0.2170087976896429</v>
      </c>
      <c r="K107">
        <f>(LN(H107)+LN(H127))/2-LN(K114*K115^7)</f>
        <v>-3.8369554786455486</v>
      </c>
    </row>
    <row r="108" spans="1:9" ht="12.75">
      <c r="A108" t="s">
        <v>73</v>
      </c>
      <c r="B108">
        <f>B68*10000/B62</f>
        <v>-0.011579483435211136</v>
      </c>
      <c r="C108">
        <f>C68*10000/C62</f>
        <v>-0.06266946301016846</v>
      </c>
      <c r="D108">
        <f>D68*10000/D62</f>
        <v>0.03871538813932163</v>
      </c>
      <c r="E108">
        <f>E68*10000/E62</f>
        <v>-0.07928116719878422</v>
      </c>
      <c r="F108">
        <f>F68*10000/F62</f>
        <v>-0.10478136747638984</v>
      </c>
      <c r="G108">
        <f>AVERAGE(C108:E108)</f>
        <v>-0.03441174735654368</v>
      </c>
      <c r="H108">
        <f>STDEV(C108:E108)</f>
        <v>0.06387229946060735</v>
      </c>
      <c r="I108">
        <f>(B108*B4+C108*C4+D108*D4+E108*E4+F108*F4)/SUM(B4:F4)</f>
        <v>-0.04046756386287589</v>
      </c>
    </row>
    <row r="109" spans="1:9" ht="12.75">
      <c r="A109" t="s">
        <v>74</v>
      </c>
      <c r="B109">
        <f>B69*10000/B62</f>
        <v>0.012278141819647273</v>
      </c>
      <c r="C109">
        <f>C69*10000/C62</f>
        <v>0.008859165993490497</v>
      </c>
      <c r="D109">
        <f>D69*10000/D62</f>
        <v>0.0058332194665499625</v>
      </c>
      <c r="E109">
        <f>E69*10000/E62</f>
        <v>0.012652043300019728</v>
      </c>
      <c r="F109">
        <f>F69*10000/F62</f>
        <v>0.08281348163254738</v>
      </c>
      <c r="G109">
        <f>AVERAGE(C109:E109)</f>
        <v>0.009114809586686728</v>
      </c>
      <c r="H109">
        <f>STDEV(C109:E109)</f>
        <v>0.003416592579315033</v>
      </c>
      <c r="I109">
        <f>(B109*B4+C109*C4+D109*D4+E109*E4+F109*F4)/SUM(B4:F4)</f>
        <v>0.019380080596501197</v>
      </c>
    </row>
    <row r="110" spans="1:11" ht="12.75">
      <c r="A110" t="s">
        <v>75</v>
      </c>
      <c r="B110">
        <f>B70*10000/B62</f>
        <v>-0.40655284151689</v>
      </c>
      <c r="C110">
        <f>C70*10000/C62</f>
        <v>-0.13348510103926728</v>
      </c>
      <c r="D110">
        <f>D70*10000/D62</f>
        <v>-0.11506532396148215</v>
      </c>
      <c r="E110">
        <f>E70*10000/E62</f>
        <v>-0.16237460935015685</v>
      </c>
      <c r="F110">
        <f>F70*10000/F62</f>
        <v>-0.3328899024415139</v>
      </c>
      <c r="G110">
        <f>AVERAGE(C110:E110)</f>
        <v>-0.13697501145030208</v>
      </c>
      <c r="H110">
        <f>STDEV(C110:E110)</f>
        <v>0.0238469437665407</v>
      </c>
      <c r="I110">
        <f>(B110*B4+C110*C4+D110*D4+E110*E4+F110*F4)/SUM(B4:F4)</f>
        <v>-0.20216836044743022</v>
      </c>
      <c r="K110">
        <f>EXP(AVERAGE(K103:K107))</f>
        <v>0.021512734168629723</v>
      </c>
    </row>
    <row r="111" spans="1:9" ht="12.75">
      <c r="A111" t="s">
        <v>76</v>
      </c>
      <c r="B111">
        <f>B71*10000/B62</f>
        <v>0.030927564869939833</v>
      </c>
      <c r="C111">
        <f>C71*10000/C62</f>
        <v>-0.017908742098333808</v>
      </c>
      <c r="D111">
        <f>D71*10000/D62</f>
        <v>0.01051599113742678</v>
      </c>
      <c r="E111">
        <f>E71*10000/E62</f>
        <v>0.023735874368345927</v>
      </c>
      <c r="F111">
        <f>F71*10000/F62</f>
        <v>-0.031771490244373236</v>
      </c>
      <c r="G111">
        <f>AVERAGE(C111:E111)</f>
        <v>0.0054477078024796335</v>
      </c>
      <c r="H111">
        <f>STDEV(C111:E111)</f>
        <v>0.02127989995598406</v>
      </c>
      <c r="I111">
        <f>(B111*B4+C111*C4+D111*D4+E111*E4+F111*F4)/SUM(B4:F4)</f>
        <v>0.004191659824781242</v>
      </c>
    </row>
    <row r="112" spans="1:9" ht="12.75">
      <c r="A112" t="s">
        <v>77</v>
      </c>
      <c r="B112">
        <f>B72*10000/B62</f>
        <v>-0.04520301906733093</v>
      </c>
      <c r="C112">
        <f>C72*10000/C62</f>
        <v>-0.023307759185939497</v>
      </c>
      <c r="D112">
        <f>D72*10000/D62</f>
        <v>-0.019047684070915255</v>
      </c>
      <c r="E112">
        <f>E72*10000/E62</f>
        <v>-0.010492784549361641</v>
      </c>
      <c r="F112">
        <f>F72*10000/F62</f>
        <v>-0.019916347667739205</v>
      </c>
      <c r="G112">
        <f>AVERAGE(C112:E112)</f>
        <v>-0.017616075935405467</v>
      </c>
      <c r="H112">
        <f>STDEV(C112:E112)</f>
        <v>0.00652633282359065</v>
      </c>
      <c r="I112">
        <f>(B112*B4+C112*C4+D112*D4+E112*E4+F112*F4)/SUM(B4:F4)</f>
        <v>-0.02192619655010497</v>
      </c>
    </row>
    <row r="113" spans="1:9" ht="12.75">
      <c r="A113" t="s">
        <v>78</v>
      </c>
      <c r="B113">
        <f>B73*10000/B62</f>
        <v>0.01601904471698195</v>
      </c>
      <c r="C113">
        <f>C73*10000/C62</f>
        <v>0.04104855612502681</v>
      </c>
      <c r="D113">
        <f>D73*10000/D62</f>
        <v>0.03827300576322994</v>
      </c>
      <c r="E113">
        <f>E73*10000/E62</f>
        <v>0.04076923466836238</v>
      </c>
      <c r="F113">
        <f>F73*10000/F62</f>
        <v>0.006126948235651431</v>
      </c>
      <c r="G113">
        <f>AVERAGE(C113:E113)</f>
        <v>0.040030265518873044</v>
      </c>
      <c r="H113">
        <f>STDEV(C113:E113)</f>
        <v>0.0015282265884482176</v>
      </c>
      <c r="I113">
        <f>(B113*B4+C113*C4+D113*D4+E113*E4+F113*F4)/SUM(B4:F4)</f>
        <v>0.032034612301098414</v>
      </c>
    </row>
    <row r="114" spans="1:11" ht="12.75">
      <c r="A114" t="s">
        <v>79</v>
      </c>
      <c r="B114">
        <f>B74*10000/B62</f>
        <v>-0.2126635371625868</v>
      </c>
      <c r="C114">
        <f>C74*10000/C62</f>
        <v>-0.19897146942917618</v>
      </c>
      <c r="D114">
        <f>D74*10000/D62</f>
        <v>-0.2110345394382268</v>
      </c>
      <c r="E114">
        <f>E74*10000/E62</f>
        <v>-0.20431503156461092</v>
      </c>
      <c r="F114">
        <f>F74*10000/F62</f>
        <v>-0.16035579448373669</v>
      </c>
      <c r="G114">
        <f>AVERAGE(C114:E114)</f>
        <v>-0.20477368014400466</v>
      </c>
      <c r="H114">
        <f>STDEV(C114:E114)</f>
        <v>0.006044599523569757</v>
      </c>
      <c r="I114">
        <f>(B114*B4+C114*C4+D114*D4+E114*E4+F114*F4)/SUM(B4:F4)</f>
        <v>-0.20000796750234406</v>
      </c>
      <c r="J114" t="s">
        <v>97</v>
      </c>
      <c r="K114">
        <v>285</v>
      </c>
    </row>
    <row r="115" spans="1:11" ht="12.75">
      <c r="A115" t="s">
        <v>80</v>
      </c>
      <c r="B115">
        <f>B75*10000/B62</f>
        <v>0.00026967660972330423</v>
      </c>
      <c r="C115">
        <f>C75*10000/C62</f>
        <v>-0.0014768084003797337</v>
      </c>
      <c r="D115">
        <f>D75*10000/D62</f>
        <v>0.0058990895580170325</v>
      </c>
      <c r="E115">
        <f>E75*10000/E62</f>
        <v>0.0034404521535960184</v>
      </c>
      <c r="F115">
        <f>F75*10000/F62</f>
        <v>-1.8394063565555265E-05</v>
      </c>
      <c r="G115">
        <f>AVERAGE(C115:E115)</f>
        <v>0.002620911103744439</v>
      </c>
      <c r="H115">
        <f>STDEV(C115:E115)</f>
        <v>0.003755622894070206</v>
      </c>
      <c r="I115">
        <f>(B115*B4+C115*C4+D115*D4+E115*E4+F115*F4)/SUM(B4:F4)</f>
        <v>0.0019280222106219757</v>
      </c>
      <c r="J115" t="s">
        <v>98</v>
      </c>
      <c r="K115">
        <v>0.5536</v>
      </c>
    </row>
    <row r="118" ht="12.75">
      <c r="A118" t="s">
        <v>63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65</v>
      </c>
      <c r="H120" t="s">
        <v>66</v>
      </c>
      <c r="I120" t="s">
        <v>61</v>
      </c>
    </row>
    <row r="121" spans="1:9" ht="12.75">
      <c r="A121" t="s">
        <v>81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82</v>
      </c>
      <c r="B122">
        <f>B82*10000/B62</f>
        <v>130.07729304396602</v>
      </c>
      <c r="C122">
        <f>C82*10000/C62</f>
        <v>66.56836386990337</v>
      </c>
      <c r="D122">
        <f>D82*10000/D62</f>
        <v>0.05034299170103532</v>
      </c>
      <c r="E122">
        <f>E82*10000/E62</f>
        <v>-64.00187954342204</v>
      </c>
      <c r="F122">
        <f>F82*10000/F62</f>
        <v>-146.63199214864258</v>
      </c>
      <c r="G122">
        <f>AVERAGE(C122:E122)</f>
        <v>0.8722757727274532</v>
      </c>
      <c r="H122">
        <f>STDEV(C122:E122)</f>
        <v>65.2890021089016</v>
      </c>
      <c r="I122">
        <f>(B122*B4+C122*C4+D122*D4+E122*E4+F122*F4)/SUM(B4:F4)</f>
        <v>0.0023312286509240754</v>
      </c>
    </row>
    <row r="123" spans="1:9" ht="12.75">
      <c r="A123" t="s">
        <v>83</v>
      </c>
      <c r="B123">
        <f>B83*10000/B62</f>
        <v>1.091949902915011</v>
      </c>
      <c r="C123">
        <f>C83*10000/C62</f>
        <v>-2.7050051279453813</v>
      </c>
      <c r="D123">
        <f>D83*10000/D62</f>
        <v>0.9830080342102321</v>
      </c>
      <c r="E123">
        <f>E83*10000/E62</f>
        <v>-1.3701795807185986</v>
      </c>
      <c r="F123">
        <f>F83*10000/F62</f>
        <v>7.18133844745764</v>
      </c>
      <c r="G123">
        <f>AVERAGE(C123:E123)</f>
        <v>-1.0307255581512493</v>
      </c>
      <c r="H123">
        <f>STDEV(C123:E123)</f>
        <v>1.867292704997298</v>
      </c>
      <c r="I123">
        <f>(B123*B4+C123*C4+D123*D4+E123*E4+F123*F4)/SUM(B4:F4)</f>
        <v>0.3697640280358716</v>
      </c>
    </row>
    <row r="124" spans="1:9" ht="12.75">
      <c r="A124" t="s">
        <v>84</v>
      </c>
      <c r="B124">
        <f>B84*10000/B62</f>
        <v>0.7702609501062391</v>
      </c>
      <c r="C124">
        <f>C84*10000/C62</f>
        <v>3.0065583075248257</v>
      </c>
      <c r="D124">
        <f>D84*10000/D62</f>
        <v>3.5762836645810157</v>
      </c>
      <c r="E124">
        <f>E84*10000/E62</f>
        <v>3.997341181616566</v>
      </c>
      <c r="F124">
        <f>F84*10000/F62</f>
        <v>3.8942795980700775</v>
      </c>
      <c r="G124">
        <f>AVERAGE(C124:E124)</f>
        <v>3.526727717907469</v>
      </c>
      <c r="H124">
        <f>STDEV(C124:E124)</f>
        <v>0.4972469404495173</v>
      </c>
      <c r="I124">
        <f>(B124*B4+C124*C4+D124*D4+E124*E4+F124*F4)/SUM(B4:F4)</f>
        <v>3.1755405537569215</v>
      </c>
    </row>
    <row r="125" spans="1:9" ht="12.75">
      <c r="A125" t="s">
        <v>85</v>
      </c>
      <c r="B125">
        <f>B85*10000/B62</f>
        <v>0.8717746801400851</v>
      </c>
      <c r="C125">
        <f>C85*10000/C62</f>
        <v>-0.007766510027053388</v>
      </c>
      <c r="D125">
        <f>D85*10000/D62</f>
        <v>0.8779831297304204</v>
      </c>
      <c r="E125">
        <f>E85*10000/E62</f>
        <v>-0.1541923592138271</v>
      </c>
      <c r="F125">
        <f>F85*10000/F62</f>
        <v>0.07141137069096035</v>
      </c>
      <c r="G125">
        <f>AVERAGE(C125:E125)</f>
        <v>0.23867475349651326</v>
      </c>
      <c r="H125">
        <f>STDEV(C125:E125)</f>
        <v>0.5584769755949148</v>
      </c>
      <c r="I125">
        <f>(B125*B4+C125*C4+D125*D4+E125*E4+F125*F4)/SUM(B4:F4)</f>
        <v>0.3082465182801799</v>
      </c>
    </row>
    <row r="126" spans="1:9" ht="12.75">
      <c r="A126" t="s">
        <v>86</v>
      </c>
      <c r="B126">
        <f>B86*10000/B62</f>
        <v>0.6309196394641334</v>
      </c>
      <c r="C126">
        <f>C86*10000/C62</f>
        <v>0.8351620172046968</v>
      </c>
      <c r="D126">
        <f>D86*10000/D62</f>
        <v>-0.10225132424678637</v>
      </c>
      <c r="E126">
        <f>E86*10000/E62</f>
        <v>0.0973220537459838</v>
      </c>
      <c r="F126">
        <f>F86*10000/F62</f>
        <v>0.4343423976344705</v>
      </c>
      <c r="G126">
        <f>AVERAGE(C126:E126)</f>
        <v>0.27674424890129806</v>
      </c>
      <c r="H126">
        <f>STDEV(C126:E126)</f>
        <v>0.49379164256655106</v>
      </c>
      <c r="I126">
        <f>(B126*B4+C126*C4+D126*D4+E126*E4+F126*F4)/SUM(B4:F4)</f>
        <v>0.34917633284921307</v>
      </c>
    </row>
    <row r="127" spans="1:9" ht="12.75">
      <c r="A127" t="s">
        <v>87</v>
      </c>
      <c r="B127">
        <f>B87*10000/B62</f>
        <v>0.16633684668055843</v>
      </c>
      <c r="C127">
        <f>C87*10000/C62</f>
        <v>-0.20630582299134656</v>
      </c>
      <c r="D127">
        <f>D87*10000/D62</f>
        <v>-0.04823790596931769</v>
      </c>
      <c r="E127">
        <f>E87*10000/E62</f>
        <v>-0.14491009698736257</v>
      </c>
      <c r="F127">
        <f>F87*10000/F62</f>
        <v>0.039896362566779975</v>
      </c>
      <c r="G127">
        <f>AVERAGE(C127:E127)</f>
        <v>-0.13315127531600893</v>
      </c>
      <c r="H127">
        <f>STDEV(C127:E127)</f>
        <v>0.0796873202789802</v>
      </c>
      <c r="I127">
        <f>(B127*B4+C127*C4+D127*D4+E127*E4+F127*F4)/SUM(B4:F4)</f>
        <v>-0.06667088612690007</v>
      </c>
    </row>
    <row r="128" spans="1:9" ht="12.75">
      <c r="A128" t="s">
        <v>88</v>
      </c>
      <c r="B128">
        <f>B88*10000/B62</f>
        <v>0.07016724968378514</v>
      </c>
      <c r="C128">
        <f>C88*10000/C62</f>
        <v>0.3140777144928679</v>
      </c>
      <c r="D128">
        <f>D88*10000/D62</f>
        <v>0.498123837863864</v>
      </c>
      <c r="E128">
        <f>E88*10000/E62</f>
        <v>0.5278129470280679</v>
      </c>
      <c r="F128">
        <f>F88*10000/F62</f>
        <v>0.12044716708852786</v>
      </c>
      <c r="G128">
        <f>AVERAGE(C128:E128)</f>
        <v>0.44667149979493326</v>
      </c>
      <c r="H128">
        <f>STDEV(C128:E128)</f>
        <v>0.11578512307843622</v>
      </c>
      <c r="I128">
        <f>(B128*B4+C128*C4+D128*D4+E128*E4+F128*F4)/SUM(B4:F4)</f>
        <v>0.3486106106102612</v>
      </c>
    </row>
    <row r="129" spans="1:9" ht="12.75">
      <c r="A129" t="s">
        <v>89</v>
      </c>
      <c r="B129">
        <f>B89*10000/B62</f>
        <v>0.12259618388135365</v>
      </c>
      <c r="C129">
        <f>C89*10000/C62</f>
        <v>0.20242930259758096</v>
      </c>
      <c r="D129">
        <f>D89*10000/D62</f>
        <v>0.016362816582934446</v>
      </c>
      <c r="E129">
        <f>E89*10000/E62</f>
        <v>0.054237736392099896</v>
      </c>
      <c r="F129">
        <f>F89*10000/F62</f>
        <v>0.022198132654128972</v>
      </c>
      <c r="G129">
        <f>AVERAGE(C129:E129)</f>
        <v>0.09100995185753845</v>
      </c>
      <c r="H129">
        <f>STDEV(C129:E129)</f>
        <v>0.09833275739618583</v>
      </c>
      <c r="I129">
        <f>(B129*B4+C129*C4+D129*D4+E129*E4+F129*F4)/SUM(B4:F4)</f>
        <v>0.08645036862962659</v>
      </c>
    </row>
    <row r="130" spans="1:9" ht="12.75">
      <c r="A130" t="s">
        <v>90</v>
      </c>
      <c r="B130">
        <f>B90*10000/B62</f>
        <v>0.09297761061613673</v>
      </c>
      <c r="C130">
        <f>C90*10000/C62</f>
        <v>0.15173570348933563</v>
      </c>
      <c r="D130">
        <f>D90*10000/D62</f>
        <v>0.09794906606993971</v>
      </c>
      <c r="E130">
        <f>E90*10000/E62</f>
        <v>0.09333987000786978</v>
      </c>
      <c r="F130">
        <f>F90*10000/F62</f>
        <v>0.3053209693740666</v>
      </c>
      <c r="G130">
        <f>AVERAGE(C130:E130)</f>
        <v>0.11434154652238171</v>
      </c>
      <c r="H130">
        <f>STDEV(C130:E130)</f>
        <v>0.03246618862041771</v>
      </c>
      <c r="I130">
        <f>(B130*B4+C130*C4+D130*D4+E130*E4+F130*F4)/SUM(B4:F4)</f>
        <v>0.13665513728056042</v>
      </c>
    </row>
    <row r="131" spans="1:9" ht="12.75">
      <c r="A131" t="s">
        <v>91</v>
      </c>
      <c r="B131">
        <f>B91*10000/B62</f>
        <v>0.012773629153639101</v>
      </c>
      <c r="C131">
        <f>C91*10000/C62</f>
        <v>-0.0018626555686070585</v>
      </c>
      <c r="D131">
        <f>D91*10000/D62</f>
        <v>-0.006075545227217489</v>
      </c>
      <c r="E131">
        <f>E91*10000/E62</f>
        <v>0.014106175082049584</v>
      </c>
      <c r="F131">
        <f>F91*10000/F62</f>
        <v>-0.009847173538650644</v>
      </c>
      <c r="G131">
        <f>AVERAGE(C131:E131)</f>
        <v>0.002055991428741679</v>
      </c>
      <c r="H131">
        <f>STDEV(C131:E131)</f>
        <v>0.01064623428155437</v>
      </c>
      <c r="I131">
        <f>(B131*B4+C131*C4+D131*D4+E131*E4+F131*F4)/SUM(B4:F4)</f>
        <v>0.002027973559338042</v>
      </c>
    </row>
    <row r="132" spans="1:9" ht="12.75">
      <c r="A132" t="s">
        <v>92</v>
      </c>
      <c r="B132">
        <f>B92*10000/B62</f>
        <v>0.005989426488455127</v>
      </c>
      <c r="C132">
        <f>C92*10000/C62</f>
        <v>0.057980425524196993</v>
      </c>
      <c r="D132">
        <f>D92*10000/D62</f>
        <v>0.056663977988350385</v>
      </c>
      <c r="E132">
        <f>E92*10000/E62</f>
        <v>0.07410464007281645</v>
      </c>
      <c r="F132">
        <f>F92*10000/F62</f>
        <v>-0.02197826239985061</v>
      </c>
      <c r="G132">
        <f>AVERAGE(C132:E132)</f>
        <v>0.06291634786178794</v>
      </c>
      <c r="H132">
        <f>STDEV(C132:E132)</f>
        <v>0.009711677016776272</v>
      </c>
      <c r="I132">
        <f>(B132*B4+C132*C4+D132*D4+E132*E4+F132*F4)/SUM(B4:F4)</f>
        <v>0.04335879329791537</v>
      </c>
    </row>
    <row r="133" spans="1:9" ht="12.75">
      <c r="A133" t="s">
        <v>93</v>
      </c>
      <c r="B133">
        <f>B93*10000/B62</f>
        <v>0.08414794922149862</v>
      </c>
      <c r="C133">
        <f>C93*10000/C62</f>
        <v>0.08720801672538857</v>
      </c>
      <c r="D133">
        <f>D93*10000/D62</f>
        <v>0.07095492619733368</v>
      </c>
      <c r="E133">
        <f>E93*10000/E62</f>
        <v>0.08407337191824728</v>
      </c>
      <c r="F133">
        <f>F93*10000/F62</f>
        <v>0.05227713745908139</v>
      </c>
      <c r="G133">
        <f>AVERAGE(C133:E133)</f>
        <v>0.08074543828032317</v>
      </c>
      <c r="H133">
        <f>STDEV(C133:E133)</f>
        <v>0.008622476132301339</v>
      </c>
      <c r="I133">
        <f>(B133*B4+C133*C4+D133*D4+E133*E4+F133*F4)/SUM(B4:F4)</f>
        <v>0.07745245237000205</v>
      </c>
    </row>
    <row r="134" spans="1:9" ht="12.75">
      <c r="A134" t="s">
        <v>94</v>
      </c>
      <c r="B134">
        <f>B94*10000/B62</f>
        <v>-0.01417762030327322</v>
      </c>
      <c r="C134">
        <f>C94*10000/C62</f>
        <v>0.001262350468610018</v>
      </c>
      <c r="D134">
        <f>D94*10000/D62</f>
        <v>0.0077696238266728125</v>
      </c>
      <c r="E134">
        <f>E94*10000/E62</f>
        <v>0.01233646481963155</v>
      </c>
      <c r="F134">
        <f>F94*10000/F62</f>
        <v>-0.015884371419888323</v>
      </c>
      <c r="G134">
        <f>AVERAGE(C134:E134)</f>
        <v>0.007122813038304793</v>
      </c>
      <c r="H134">
        <f>STDEV(C134:E134)</f>
        <v>0.005565318976647899</v>
      </c>
      <c r="I134">
        <f>(B134*B4+C134*C4+D134*D4+E134*E4+F134*F4)/SUM(B4:F4)</f>
        <v>0.000969773192182035</v>
      </c>
    </row>
    <row r="135" spans="1:9" ht="12.75">
      <c r="A135" t="s">
        <v>95</v>
      </c>
      <c r="B135">
        <f>B95*10000/B62</f>
        <v>0.0006922782517876691</v>
      </c>
      <c r="C135">
        <f>C95*10000/C62</f>
        <v>-0.0014067611916632086</v>
      </c>
      <c r="D135">
        <f>D95*10000/D62</f>
        <v>0.0017866659862363257</v>
      </c>
      <c r="E135">
        <f>E95*10000/E62</f>
        <v>0.005118062765651262</v>
      </c>
      <c r="F135">
        <f>F95*10000/F62</f>
        <v>0.0036148472918874244</v>
      </c>
      <c r="G135">
        <f>AVERAGE(C135:E135)</f>
        <v>0.0018326558534081262</v>
      </c>
      <c r="H135">
        <f>STDEV(C135:E135)</f>
        <v>0.003262655087409344</v>
      </c>
      <c r="I135">
        <f>(B135*B4+C135*C4+D135*D4+E135*E4+F135*F4)/SUM(B4:F4)</f>
        <v>0.0019040732668261868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2005-11-08T10:57:12Z</cp:lastPrinted>
  <dcterms:created xsi:type="dcterms:W3CDTF">2005-11-08T10:57:12Z</dcterms:created>
  <dcterms:modified xsi:type="dcterms:W3CDTF">2005-11-08T18:52:25Z</dcterms:modified>
  <cp:category/>
  <cp:version/>
  <cp:contentType/>
  <cp:contentStatus/>
</cp:coreProperties>
</file>