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<sst xmlns="http://schemas.openxmlformats.org/spreadsheetml/2006/main" count="204" uniqueCount="98">
  <si>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12/12/2005       09:26:11</t>
  </si>
  <si>
    <t>LISSNER</t>
  </si>
  <si>
    <t>HCMQAP763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</si>
  <si>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</si>
  <si>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</si>
  <si>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</si>
  <si>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</si>
  <si>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</si>
  <si>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</si>
  <si>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</si>
  <si>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</si>
  <si>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</si>
  <si>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</si>
  <si>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</si>
  <si>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</si>
  <si>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</si>
  <si>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</si>
  <si>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</si>
  <si>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</si>
  <si>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</si>
  <si>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</si>
  <si>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</si>
  <si>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</si>
  <si>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</si>
  <si>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</si>
  <si>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</si>
  <si>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</si>
  <si>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</si>
  <si>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</si>
  <si>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</si>
  <si>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</si>
  <si>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a3!</t>
  </si>
  <si>
    <t>a4</t>
  </si>
  <si>
    <t>a5!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</si>
  <si>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</si>
  <si>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</si>
  <si>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</si>
  <si>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</si>
  <si>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</si>
  <si>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</si>
  <si>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</si>
  <si>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</si>
  <si>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</si>
  <si>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</si>
  <si>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</si>
  <si>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</si>
  <si>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</si>
  <si>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</si>
  <si>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</si>
  <si>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</si>
  <si>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</si>
  <si>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</si>
  <si>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38mn</t>
  </si>
  <si>
    <t>Dx moy(m)</t>
  </si>
  <si>
    <t>Dy moy(m)</t>
  </si>
  <si>
    <t>Dx moy (mm)</t>
  </si>
  <si>
    <t>Dy moy (mm)</t>
  </si>
  <si>
    <t>* = Integral error  ! = Central error           Conclusion : CONTACT CEA           Duration : 38mn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</si>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</sst>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-0.003746</v>
      </c>
      <c r="D4" s="12">
        <v>-0.003745</v>
      </c>
      <c r="E4" s="12">
        <v>-0.003747</v>
      </c>
      <c r="F4" s="24">
        <v>-0.002072</v>
      </c>
      <c r="G4" s="34">
        <v>-0.011676</v>
      </c>
    </row>
    <row r="5" spans="1:7" ht="12.75" thickBot="1">
      <c r="A5" s="44" t="s">
        <v>13</v>
      </c>
      <c r="B5" s="45">
        <v>3.843621</v>
      </c>
      <c r="C5" s="46">
        <v>1.624707</v>
      </c>
      <c r="D5" s="46">
        <v>-0.191656</v>
      </c>
      <c r="E5" s="46">
        <v>-2.094678</v>
      </c>
      <c r="F5" s="47">
        <v>-2.976331</v>
      </c>
      <c r="G5" s="48">
        <v>3.025783</v>
      </c>
    </row>
    <row r="6" spans="1:7" ht="12.75" thickTop="1">
      <c r="A6" s="6" t="s">
        <v>14</v>
      </c>
      <c r="B6" s="39">
        <v>-3.489938</v>
      </c>
      <c r="C6" s="40">
        <v>-80.45018</v>
      </c>
      <c r="D6" s="40">
        <v>4.83284</v>
      </c>
      <c r="E6" s="40">
        <v>95.91408</v>
      </c>
      <c r="F6" s="41">
        <v>-32.93048</v>
      </c>
      <c r="G6" s="42">
        <v>0.0006567036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2.371062</v>
      </c>
      <c r="C8" s="13">
        <v>0.2816338</v>
      </c>
      <c r="D8" s="13">
        <v>0.6434714</v>
      </c>
      <c r="E8" s="13">
        <v>0.3326471</v>
      </c>
      <c r="F8" s="25">
        <v>-0.6043804</v>
      </c>
      <c r="G8" s="35">
        <v>0.5663567</v>
      </c>
    </row>
    <row r="9" spans="1:7" ht="12">
      <c r="A9" s="20" t="s">
        <v>17</v>
      </c>
      <c r="B9" s="29">
        <v>1.265912</v>
      </c>
      <c r="C9" s="13">
        <v>0.4469454</v>
      </c>
      <c r="D9" s="13">
        <v>0.5533482</v>
      </c>
      <c r="E9" s="13">
        <v>0.4003761</v>
      </c>
      <c r="F9" s="25">
        <v>-0.9887129</v>
      </c>
      <c r="G9" s="35">
        <v>0.389178</v>
      </c>
    </row>
    <row r="10" spans="1:7" ht="12">
      <c r="A10" s="20" t="s">
        <v>18</v>
      </c>
      <c r="B10" s="29">
        <v>0.5974548</v>
      </c>
      <c r="C10" s="13">
        <v>0.1277654</v>
      </c>
      <c r="D10" s="13">
        <v>0.4868635</v>
      </c>
      <c r="E10" s="13">
        <v>0.3728582</v>
      </c>
      <c r="F10" s="25">
        <v>-1.59222</v>
      </c>
      <c r="G10" s="35">
        <v>0.1123922</v>
      </c>
    </row>
    <row r="11" spans="1:7" ht="12">
      <c r="A11" s="21" t="s">
        <v>19</v>
      </c>
      <c r="B11" s="31">
        <v>2.26997</v>
      </c>
      <c r="C11" s="15">
        <v>1.436711</v>
      </c>
      <c r="D11" s="15">
        <v>1.347001</v>
      </c>
      <c r="E11" s="15">
        <v>0.403813</v>
      </c>
      <c r="F11" s="27">
        <v>12.4725</v>
      </c>
      <c r="G11" s="37">
        <v>2.756209</v>
      </c>
    </row>
    <row r="12" spans="1:7" ht="12">
      <c r="A12" s="20" t="s">
        <v>20</v>
      </c>
      <c r="B12" s="29">
        <v>0.1783526</v>
      </c>
      <c r="C12" s="13">
        <v>-0.08839498</v>
      </c>
      <c r="D12" s="13">
        <v>0.1193786</v>
      </c>
      <c r="E12" s="13">
        <v>0.02536853</v>
      </c>
      <c r="F12" s="25">
        <v>-0.3952099</v>
      </c>
      <c r="G12" s="35">
        <v>-0.01314912</v>
      </c>
    </row>
    <row r="13" spans="1:7" ht="12">
      <c r="A13" s="20" t="s">
        <v>21</v>
      </c>
      <c r="B13" s="29">
        <v>-0.06059011</v>
      </c>
      <c r="C13" s="13">
        <v>0.01829433</v>
      </c>
      <c r="D13" s="13">
        <v>0.1412416</v>
      </c>
      <c r="E13" s="13">
        <v>0.03847945</v>
      </c>
      <c r="F13" s="25">
        <v>-0.05792048</v>
      </c>
      <c r="G13" s="35">
        <v>0.03112531</v>
      </c>
    </row>
    <row r="14" spans="1:7" ht="12">
      <c r="A14" s="20" t="s">
        <v>22</v>
      </c>
      <c r="B14" s="29">
        <v>-0.00683565</v>
      </c>
      <c r="C14" s="13">
        <v>-0.038833</v>
      </c>
      <c r="D14" s="13">
        <v>-0.0262952</v>
      </c>
      <c r="E14" s="13">
        <v>0.07562202</v>
      </c>
      <c r="F14" s="25">
        <v>0.1210884</v>
      </c>
      <c r="G14" s="35">
        <v>0.01765321</v>
      </c>
    </row>
    <row r="15" spans="1:7" ht="12">
      <c r="A15" s="21" t="s">
        <v>23</v>
      </c>
      <c r="B15" s="31">
        <v>-0.4694959</v>
      </c>
      <c r="C15" s="15">
        <v>-0.203768</v>
      </c>
      <c r="D15" s="15">
        <v>-0.1955512</v>
      </c>
      <c r="E15" s="15">
        <v>-0.2418226</v>
      </c>
      <c r="F15" s="27">
        <v>-0.4620994</v>
      </c>
      <c r="G15" s="37">
        <v>-0.2839079</v>
      </c>
    </row>
    <row r="16" spans="1:7" ht="12">
      <c r="A16" s="20" t="s">
        <v>24</v>
      </c>
      <c r="B16" s="29">
        <v>0.00944854</v>
      </c>
      <c r="C16" s="13">
        <v>0.03063195</v>
      </c>
      <c r="D16" s="13">
        <v>0.01965131</v>
      </c>
      <c r="E16" s="13">
        <v>0.002966878</v>
      </c>
      <c r="F16" s="25">
        <v>-0.04873286</v>
      </c>
      <c r="G16" s="35">
        <v>0.007696941</v>
      </c>
    </row>
    <row r="17" spans="1:7" ht="12">
      <c r="A17" s="20" t="s">
        <v>25</v>
      </c>
      <c r="B17" s="29">
        <v>-0.01595056</v>
      </c>
      <c r="C17" s="13">
        <v>-0.02441796</v>
      </c>
      <c r="D17" s="13">
        <v>-0.02231459</v>
      </c>
      <c r="E17" s="13">
        <v>-0.01449301</v>
      </c>
      <c r="F17" s="25">
        <v>-0.01514011</v>
      </c>
      <c r="G17" s="35">
        <v>-0.01905936</v>
      </c>
    </row>
    <row r="18" spans="1:7" ht="12">
      <c r="A18" s="20" t="s">
        <v>26</v>
      </c>
      <c r="B18" s="29">
        <v>0.01338847</v>
      </c>
      <c r="C18" s="13">
        <v>0.03473822</v>
      </c>
      <c r="D18" s="13">
        <v>0.01082614</v>
      </c>
      <c r="E18" s="13">
        <v>-0.007080964</v>
      </c>
      <c r="F18" s="25">
        <v>0.0185634</v>
      </c>
      <c r="G18" s="35">
        <v>0.013674</v>
      </c>
    </row>
    <row r="19" spans="1:7" ht="12">
      <c r="A19" s="21" t="s">
        <v>27</v>
      </c>
      <c r="B19" s="31">
        <v>-0.2087105</v>
      </c>
      <c r="C19" s="15">
        <v>-0.1961216</v>
      </c>
      <c r="D19" s="15">
        <v>-0.191344</v>
      </c>
      <c r="E19" s="15">
        <v>-0.1893765</v>
      </c>
      <c r="F19" s="27">
        <v>-0.1489943</v>
      </c>
      <c r="G19" s="37">
        <v>-0.1889054</v>
      </c>
    </row>
    <row r="20" spans="1:7" ht="12.75" thickBot="1">
      <c r="A20" s="44" t="s">
        <v>28</v>
      </c>
      <c r="B20" s="45">
        <v>0.004565539</v>
      </c>
      <c r="C20" s="46">
        <v>-0.001928248</v>
      </c>
      <c r="D20" s="46">
        <v>-0.001760331</v>
      </c>
      <c r="E20" s="46">
        <v>-0.001097514</v>
      </c>
      <c r="F20" s="47">
        <v>0.001126116</v>
      </c>
      <c r="G20" s="48">
        <v>-0.0003386601</v>
      </c>
    </row>
    <row r="21" spans="1:7" ht="12.75" thickTop="1">
      <c r="A21" s="6" t="s">
        <v>29</v>
      </c>
      <c r="B21" s="39">
        <v>-86.24624</v>
      </c>
      <c r="C21" s="40">
        <v>-13.06483</v>
      </c>
      <c r="D21" s="40">
        <v>10.20569</v>
      </c>
      <c r="E21" s="40">
        <v>47.37564</v>
      </c>
      <c r="F21" s="41">
        <v>13.66013</v>
      </c>
      <c r="G21" s="43">
        <v>0.008813561</v>
      </c>
    </row>
    <row r="22" spans="1:7" ht="12">
      <c r="A22" s="20" t="s">
        <v>30</v>
      </c>
      <c r="B22" s="29">
        <v>76.87393</v>
      </c>
      <c r="C22" s="13">
        <v>32.49425</v>
      </c>
      <c r="D22" s="13">
        <v>-3.833118</v>
      </c>
      <c r="E22" s="13">
        <v>-41.89381</v>
      </c>
      <c r="F22" s="25">
        <v>-59.52732</v>
      </c>
      <c r="G22" s="36">
        <v>0</v>
      </c>
    </row>
    <row r="23" spans="1:7" ht="12">
      <c r="A23" s="20" t="s">
        <v>31</v>
      </c>
      <c r="B23" s="49">
        <v>-0.8980266</v>
      </c>
      <c r="C23" s="50">
        <v>-1.757423</v>
      </c>
      <c r="D23" s="50">
        <v>-1.062334</v>
      </c>
      <c r="E23" s="50">
        <v>-6.124675</v>
      </c>
      <c r="F23" s="51">
        <v>2.618836</v>
      </c>
      <c r="G23" s="35">
        <v>-1.934084</v>
      </c>
    </row>
    <row r="24" spans="1:7" ht="12">
      <c r="A24" s="20" t="s">
        <v>32</v>
      </c>
      <c r="B24" s="29">
        <v>3.22207</v>
      </c>
      <c r="C24" s="13">
        <v>-0.982056</v>
      </c>
      <c r="D24" s="13">
        <v>0.0002719404</v>
      </c>
      <c r="E24" s="13">
        <v>2.220558</v>
      </c>
      <c r="F24" s="25">
        <v>0.7419251</v>
      </c>
      <c r="G24" s="35">
        <v>0.8647168</v>
      </c>
    </row>
    <row r="25" spans="1:7" ht="12">
      <c r="A25" s="20" t="s">
        <v>33</v>
      </c>
      <c r="B25" s="49">
        <v>0.2671822</v>
      </c>
      <c r="C25" s="50">
        <v>-0.1235487</v>
      </c>
      <c r="D25" s="50">
        <v>-0.2163619</v>
      </c>
      <c r="E25" s="50">
        <v>-2.675632</v>
      </c>
      <c r="F25" s="51">
        <v>-1.263293</v>
      </c>
      <c r="G25" s="35">
        <v>-0.854993</v>
      </c>
    </row>
    <row r="26" spans="1:7" ht="12">
      <c r="A26" s="21" t="s">
        <v>34</v>
      </c>
      <c r="B26" s="31">
        <v>0.1009387</v>
      </c>
      <c r="C26" s="15">
        <v>0.1003716</v>
      </c>
      <c r="D26" s="15">
        <v>-0.4077918</v>
      </c>
      <c r="E26" s="15">
        <v>-0.2260213</v>
      </c>
      <c r="F26" s="27">
        <v>1.987918</v>
      </c>
      <c r="G26" s="37">
        <v>0.1508479</v>
      </c>
    </row>
    <row r="27" spans="1:7" ht="12">
      <c r="A27" s="20" t="s">
        <v>35</v>
      </c>
      <c r="B27" s="29">
        <v>0.2648068</v>
      </c>
      <c r="C27" s="13">
        <v>-0.1055006</v>
      </c>
      <c r="D27" s="13">
        <v>0.1247065</v>
      </c>
      <c r="E27" s="13">
        <v>0.06054212</v>
      </c>
      <c r="F27" s="25">
        <v>0.6380779</v>
      </c>
      <c r="G27" s="35">
        <v>0.1425432</v>
      </c>
    </row>
    <row r="28" spans="1:7" ht="12">
      <c r="A28" s="20" t="s">
        <v>36</v>
      </c>
      <c r="B28" s="29">
        <v>0.2885848</v>
      </c>
      <c r="C28" s="13">
        <v>-0.357826</v>
      </c>
      <c r="D28" s="13">
        <v>-0.1914143</v>
      </c>
      <c r="E28" s="13">
        <v>0.2831167</v>
      </c>
      <c r="F28" s="25">
        <v>0.2082429</v>
      </c>
      <c r="G28" s="35">
        <v>0.005623339</v>
      </c>
    </row>
    <row r="29" spans="1:7" ht="12">
      <c r="A29" s="20" t="s">
        <v>37</v>
      </c>
      <c r="B29" s="29">
        <v>0.0950148</v>
      </c>
      <c r="C29" s="13">
        <v>-0.02184735</v>
      </c>
      <c r="D29" s="13">
        <v>-0.04122908</v>
      </c>
      <c r="E29" s="13">
        <v>-0.1501651</v>
      </c>
      <c r="F29" s="25">
        <v>-0.1663186</v>
      </c>
      <c r="G29" s="35">
        <v>-0.05964928</v>
      </c>
    </row>
    <row r="30" spans="1:7" ht="12">
      <c r="A30" s="21" t="s">
        <v>38</v>
      </c>
      <c r="B30" s="31">
        <v>0.0082911</v>
      </c>
      <c r="C30" s="15">
        <v>-0.01938191</v>
      </c>
      <c r="D30" s="15">
        <v>0.03742447</v>
      </c>
      <c r="E30" s="15">
        <v>-0.05854396</v>
      </c>
      <c r="F30" s="27">
        <v>0.2913849</v>
      </c>
      <c r="G30" s="37">
        <v>0.03023817</v>
      </c>
    </row>
    <row r="31" spans="1:7" ht="12">
      <c r="A31" s="20" t="s">
        <v>39</v>
      </c>
      <c r="B31" s="29">
        <v>0.03791243</v>
      </c>
      <c r="C31" s="13">
        <v>0.03803424</v>
      </c>
      <c r="D31" s="13">
        <v>0.02547329</v>
      </c>
      <c r="E31" s="13">
        <v>0.03406069</v>
      </c>
      <c r="F31" s="25">
        <v>0.06624069</v>
      </c>
      <c r="G31" s="35">
        <v>0.03779295</v>
      </c>
    </row>
    <row r="32" spans="1:7" ht="12">
      <c r="A32" s="20" t="s">
        <v>40</v>
      </c>
      <c r="B32" s="29">
        <v>0.0248256</v>
      </c>
      <c r="C32" s="13">
        <v>-0.0236583</v>
      </c>
      <c r="D32" s="13">
        <v>-0.02593034</v>
      </c>
      <c r="E32" s="13">
        <v>0.03272738</v>
      </c>
      <c r="F32" s="25">
        <v>0.05197976</v>
      </c>
      <c r="G32" s="35">
        <v>0.006470504</v>
      </c>
    </row>
    <row r="33" spans="1:7" ht="12">
      <c r="A33" s="20" t="s">
        <v>41</v>
      </c>
      <c r="B33" s="29">
        <v>0.1123458</v>
      </c>
      <c r="C33" s="13">
        <v>0.07987776</v>
      </c>
      <c r="D33" s="13">
        <v>0.07928327</v>
      </c>
      <c r="E33" s="13">
        <v>0.08356756</v>
      </c>
      <c r="F33" s="25">
        <v>0.06185547</v>
      </c>
      <c r="G33" s="35">
        <v>0.08293769</v>
      </c>
    </row>
    <row r="34" spans="1:7" ht="12">
      <c r="A34" s="21" t="s">
        <v>42</v>
      </c>
      <c r="B34" s="31">
        <v>-0.01401822</v>
      </c>
      <c r="C34" s="15">
        <v>-0.007764566</v>
      </c>
      <c r="D34" s="15">
        <v>0.005900744</v>
      </c>
      <c r="E34" s="15">
        <v>0.006318441</v>
      </c>
      <c r="F34" s="27">
        <v>-0.01604248</v>
      </c>
      <c r="G34" s="37">
        <v>-0.003091552</v>
      </c>
    </row>
    <row r="35" spans="1:7" ht="12.75" thickBot="1">
      <c r="A35" s="22" t="s">
        <v>43</v>
      </c>
      <c r="B35" s="32">
        <v>0.001786195</v>
      </c>
      <c r="C35" s="16">
        <v>0.004802485</v>
      </c>
      <c r="D35" s="16">
        <v>0.002511644</v>
      </c>
      <c r="E35" s="16">
        <v>-0.008097433</v>
      </c>
      <c r="F35" s="28">
        <v>0.0008106409</v>
      </c>
      <c r="G35" s="38">
        <v>0.0001779693</v>
      </c>
    </row>
    <row r="36" spans="1:7" ht="12">
      <c r="A36" s="4" t="s">
        <v>44</v>
      </c>
      <c r="B36" s="3">
        <v>17.27905</v>
      </c>
      <c r="C36" s="3">
        <v>17.28821</v>
      </c>
      <c r="D36" s="3">
        <v>17.30957</v>
      </c>
      <c r="E36" s="3">
        <v>17.32178</v>
      </c>
      <c r="F36" s="3">
        <v>17.34009</v>
      </c>
      <c r="G36" s="3"/>
    </row>
    <row r="37" spans="1:6" ht="12">
      <c r="A37" s="4" t="s">
        <v>45</v>
      </c>
      <c r="B37" s="2">
        <v>0.1658122</v>
      </c>
      <c r="C37" s="2">
        <v>0.1220703</v>
      </c>
      <c r="D37" s="2">
        <v>0.07883708</v>
      </c>
      <c r="E37" s="2">
        <v>0.04069011</v>
      </c>
      <c r="F37" s="2">
        <v>0.01627604</v>
      </c>
    </row>
    <row r="38" spans="1:7" ht="12">
      <c r="A38" s="4" t="s">
        <v>53</v>
      </c>
      <c r="B38" s="2">
        <v>0</v>
      </c>
      <c r="C38" s="2">
        <v>0.000136836</v>
      </c>
      <c r="D38" s="2">
        <v>0</v>
      </c>
      <c r="E38" s="2">
        <v>-0.0001627137</v>
      </c>
      <c r="F38" s="2">
        <v>5.611806E-05</v>
      </c>
      <c r="G38" s="2">
        <v>0.000145645</v>
      </c>
    </row>
    <row r="39" spans="1:7" ht="12.75" thickBot="1">
      <c r="A39" s="4" t="s">
        <v>54</v>
      </c>
      <c r="B39" s="2">
        <v>0.0001465643</v>
      </c>
      <c r="C39" s="2">
        <v>2.176558E-05</v>
      </c>
      <c r="D39" s="2">
        <v>-1.735282E-05</v>
      </c>
      <c r="E39" s="2">
        <v>-8.122026E-05</v>
      </c>
      <c r="F39" s="2">
        <v>-2.288816E-05</v>
      </c>
      <c r="G39" s="2">
        <v>0.0007107143</v>
      </c>
    </row>
    <row r="40" spans="2:7" ht="12.75" thickBot="1">
      <c r="B40" s="7" t="s">
        <v>46</v>
      </c>
      <c r="C40" s="18">
        <v>-0.003746</v>
      </c>
      <c r="D40" s="17" t="s">
        <v>47</v>
      </c>
      <c r="E40" s="18">
        <v>3.11712</v>
      </c>
      <c r="F40" s="17" t="s">
        <v>48</v>
      </c>
      <c r="G40" s="8">
        <v>54.91857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0.003746</v>
      </c>
      <c r="D4">
        <v>0.003745</v>
      </c>
      <c r="E4">
        <v>0.003747</v>
      </c>
      <c r="F4">
        <v>0.002072</v>
      </c>
      <c r="G4">
        <v>0.011676</v>
      </c>
    </row>
    <row r="5" spans="1:7" ht="12.75">
      <c r="A5" t="s">
        <v>13</v>
      </c>
      <c r="B5">
        <v>3.843621</v>
      </c>
      <c r="C5">
        <v>1.624707</v>
      </c>
      <c r="D5">
        <v>-0.191656</v>
      </c>
      <c r="E5">
        <v>-2.094678</v>
      </c>
      <c r="F5">
        <v>-2.976331</v>
      </c>
      <c r="G5">
        <v>3.025783</v>
      </c>
    </row>
    <row r="6" spans="1:7" ht="12.75">
      <c r="A6" t="s">
        <v>14</v>
      </c>
      <c r="B6" s="52">
        <v>-3.489938</v>
      </c>
      <c r="C6" s="52">
        <v>-80.45018</v>
      </c>
      <c r="D6" s="52">
        <v>4.83284</v>
      </c>
      <c r="E6" s="52">
        <v>95.91408</v>
      </c>
      <c r="F6" s="52">
        <v>-32.93048</v>
      </c>
      <c r="G6" s="52">
        <v>0.0006567036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2.371062</v>
      </c>
      <c r="C8" s="52">
        <v>0.2816338</v>
      </c>
      <c r="D8" s="52">
        <v>0.6434714</v>
      </c>
      <c r="E8" s="52">
        <v>0.3326471</v>
      </c>
      <c r="F8" s="52">
        <v>-0.6043804</v>
      </c>
      <c r="G8" s="52">
        <v>0.5663567</v>
      </c>
    </row>
    <row r="9" spans="1:7" ht="12.75">
      <c r="A9" t="s">
        <v>17</v>
      </c>
      <c r="B9" s="52">
        <v>1.265912</v>
      </c>
      <c r="C9" s="52">
        <v>0.4469454</v>
      </c>
      <c r="D9" s="52">
        <v>0.5533482</v>
      </c>
      <c r="E9" s="52">
        <v>0.4003761</v>
      </c>
      <c r="F9" s="52">
        <v>-0.9887129</v>
      </c>
      <c r="G9" s="52">
        <v>0.389178</v>
      </c>
    </row>
    <row r="10" spans="1:7" ht="12.75">
      <c r="A10" t="s">
        <v>18</v>
      </c>
      <c r="B10" s="52">
        <v>0.5974548</v>
      </c>
      <c r="C10" s="52">
        <v>0.1277654</v>
      </c>
      <c r="D10" s="52">
        <v>0.4868635</v>
      </c>
      <c r="E10" s="52">
        <v>0.3728582</v>
      </c>
      <c r="F10" s="52">
        <v>-1.59222</v>
      </c>
      <c r="G10" s="52">
        <v>0.1123922</v>
      </c>
    </row>
    <row r="11" spans="1:7" ht="12.75">
      <c r="A11" t="s">
        <v>19</v>
      </c>
      <c r="B11" s="52">
        <v>2.26997</v>
      </c>
      <c r="C11" s="52">
        <v>1.436711</v>
      </c>
      <c r="D11" s="52">
        <v>1.347001</v>
      </c>
      <c r="E11" s="52">
        <v>0.403813</v>
      </c>
      <c r="F11" s="52">
        <v>12.4725</v>
      </c>
      <c r="G11" s="52">
        <v>2.756209</v>
      </c>
    </row>
    <row r="12" spans="1:7" ht="12.75">
      <c r="A12" t="s">
        <v>20</v>
      </c>
      <c r="B12" s="52">
        <v>0.1783526</v>
      </c>
      <c r="C12" s="52">
        <v>-0.08839498</v>
      </c>
      <c r="D12" s="52">
        <v>0.1193786</v>
      </c>
      <c r="E12" s="52">
        <v>0.02536853</v>
      </c>
      <c r="F12" s="52">
        <v>-0.3952099</v>
      </c>
      <c r="G12" s="52">
        <v>-0.01314912</v>
      </c>
    </row>
    <row r="13" spans="1:7" ht="12.75">
      <c r="A13" t="s">
        <v>21</v>
      </c>
      <c r="B13" s="52">
        <v>-0.06059011</v>
      </c>
      <c r="C13" s="52">
        <v>0.01829433</v>
      </c>
      <c r="D13" s="52">
        <v>0.1412416</v>
      </c>
      <c r="E13" s="52">
        <v>0.03847945</v>
      </c>
      <c r="F13" s="52">
        <v>-0.05792048</v>
      </c>
      <c r="G13" s="52">
        <v>0.03112531</v>
      </c>
    </row>
    <row r="14" spans="1:7" ht="12.75">
      <c r="A14" t="s">
        <v>22</v>
      </c>
      <c r="B14" s="52">
        <v>-0.00683565</v>
      </c>
      <c r="C14" s="52">
        <v>-0.038833</v>
      </c>
      <c r="D14" s="52">
        <v>-0.0262952</v>
      </c>
      <c r="E14" s="52">
        <v>0.07562202</v>
      </c>
      <c r="F14" s="52">
        <v>0.1210884</v>
      </c>
      <c r="G14" s="52">
        <v>0.01765321</v>
      </c>
    </row>
    <row r="15" spans="1:7" ht="12.75">
      <c r="A15" t="s">
        <v>23</v>
      </c>
      <c r="B15" s="52">
        <v>-0.4694959</v>
      </c>
      <c r="C15" s="52">
        <v>-0.203768</v>
      </c>
      <c r="D15" s="52">
        <v>-0.1955512</v>
      </c>
      <c r="E15" s="52">
        <v>-0.2418226</v>
      </c>
      <c r="F15" s="52">
        <v>-0.4620994</v>
      </c>
      <c r="G15" s="52">
        <v>-0.2839079</v>
      </c>
    </row>
    <row r="16" spans="1:7" ht="12.75">
      <c r="A16" t="s">
        <v>24</v>
      </c>
      <c r="B16" s="52">
        <v>0.00944854</v>
      </c>
      <c r="C16" s="52">
        <v>0.03063195</v>
      </c>
      <c r="D16" s="52">
        <v>0.01965131</v>
      </c>
      <c r="E16" s="52">
        <v>0.002966878</v>
      </c>
      <c r="F16" s="52">
        <v>-0.04873286</v>
      </c>
      <c r="G16" s="52">
        <v>0.007696941</v>
      </c>
    </row>
    <row r="17" spans="1:7" ht="12.75">
      <c r="A17" t="s">
        <v>25</v>
      </c>
      <c r="B17" s="52">
        <v>-0.01595056</v>
      </c>
      <c r="C17" s="52">
        <v>-0.02441796</v>
      </c>
      <c r="D17" s="52">
        <v>-0.02231459</v>
      </c>
      <c r="E17" s="52">
        <v>-0.01449301</v>
      </c>
      <c r="F17" s="52">
        <v>-0.01514011</v>
      </c>
      <c r="G17" s="52">
        <v>-0.01905936</v>
      </c>
    </row>
    <row r="18" spans="1:7" ht="12.75">
      <c r="A18" t="s">
        <v>26</v>
      </c>
      <c r="B18" s="52">
        <v>0.01338847</v>
      </c>
      <c r="C18" s="52">
        <v>0.03473822</v>
      </c>
      <c r="D18" s="52">
        <v>0.01082614</v>
      </c>
      <c r="E18" s="52">
        <v>-0.007080964</v>
      </c>
      <c r="F18" s="52">
        <v>0.0185634</v>
      </c>
      <c r="G18" s="52">
        <v>0.013674</v>
      </c>
    </row>
    <row r="19" spans="1:7" ht="12.75">
      <c r="A19" t="s">
        <v>27</v>
      </c>
      <c r="B19" s="52">
        <v>-0.2087105</v>
      </c>
      <c r="C19" s="52">
        <v>-0.1961216</v>
      </c>
      <c r="D19" s="52">
        <v>-0.191344</v>
      </c>
      <c r="E19" s="52">
        <v>-0.1893765</v>
      </c>
      <c r="F19" s="52">
        <v>-0.1489943</v>
      </c>
      <c r="G19" s="52">
        <v>-0.1889054</v>
      </c>
    </row>
    <row r="20" spans="1:7" ht="12.75">
      <c r="A20" t="s">
        <v>28</v>
      </c>
      <c r="B20" s="52">
        <v>0.004565539</v>
      </c>
      <c r="C20" s="52">
        <v>-0.001928248</v>
      </c>
      <c r="D20" s="52">
        <v>-0.001760331</v>
      </c>
      <c r="E20" s="52">
        <v>-0.001097514</v>
      </c>
      <c r="F20" s="52">
        <v>0.001126116</v>
      </c>
      <c r="G20" s="52">
        <v>-0.0003386601</v>
      </c>
    </row>
    <row r="21" spans="1:7" ht="12.75">
      <c r="A21" t="s">
        <v>29</v>
      </c>
      <c r="B21" s="52">
        <v>-86.24624</v>
      </c>
      <c r="C21" s="52">
        <v>-13.06483</v>
      </c>
      <c r="D21" s="52">
        <v>10.20569</v>
      </c>
      <c r="E21" s="52">
        <v>47.37564</v>
      </c>
      <c r="F21" s="52">
        <v>13.66013</v>
      </c>
      <c r="G21" s="52">
        <v>0.008813561</v>
      </c>
    </row>
    <row r="22" spans="1:7" ht="12.75">
      <c r="A22" t="s">
        <v>30</v>
      </c>
      <c r="B22" s="52">
        <v>76.87393</v>
      </c>
      <c r="C22" s="52">
        <v>32.49425</v>
      </c>
      <c r="D22" s="52">
        <v>-3.833118</v>
      </c>
      <c r="E22" s="52">
        <v>-41.89381</v>
      </c>
      <c r="F22" s="52">
        <v>-59.52732</v>
      </c>
      <c r="G22" s="52">
        <v>0</v>
      </c>
    </row>
    <row r="23" spans="1:7" ht="12.75">
      <c r="A23" t="s">
        <v>31</v>
      </c>
      <c r="B23" s="52">
        <v>-0.8980266</v>
      </c>
      <c r="C23" s="52">
        <v>-1.757423</v>
      </c>
      <c r="D23" s="52">
        <v>-1.062334</v>
      </c>
      <c r="E23" s="52">
        <v>-6.124675</v>
      </c>
      <c r="F23" s="52">
        <v>2.618836</v>
      </c>
      <c r="G23" s="52">
        <v>-1.934084</v>
      </c>
    </row>
    <row r="24" spans="1:7" ht="12.75">
      <c r="A24" t="s">
        <v>32</v>
      </c>
      <c r="B24" s="52">
        <v>3.22207</v>
      </c>
      <c r="C24" s="52">
        <v>-0.982056</v>
      </c>
      <c r="D24" s="52">
        <v>0.0002719404</v>
      </c>
      <c r="E24" s="52">
        <v>2.220558</v>
      </c>
      <c r="F24" s="52">
        <v>0.7419251</v>
      </c>
      <c r="G24" s="52">
        <v>0.8647168</v>
      </c>
    </row>
    <row r="25" spans="1:7" ht="12.75">
      <c r="A25" t="s">
        <v>33</v>
      </c>
      <c r="B25" s="52">
        <v>0.2671822</v>
      </c>
      <c r="C25" s="52">
        <v>-0.1235487</v>
      </c>
      <c r="D25" s="52">
        <v>-0.2163619</v>
      </c>
      <c r="E25" s="52">
        <v>-2.675632</v>
      </c>
      <c r="F25" s="52">
        <v>-1.263293</v>
      </c>
      <c r="G25" s="52">
        <v>-0.854993</v>
      </c>
    </row>
    <row r="26" spans="1:7" ht="12.75">
      <c r="A26" t="s">
        <v>34</v>
      </c>
      <c r="B26" s="52">
        <v>0.1009387</v>
      </c>
      <c r="C26" s="52">
        <v>0.1003716</v>
      </c>
      <c r="D26" s="52">
        <v>-0.4077918</v>
      </c>
      <c r="E26" s="52">
        <v>-0.2260213</v>
      </c>
      <c r="F26" s="52">
        <v>1.987918</v>
      </c>
      <c r="G26" s="52">
        <v>0.1508479</v>
      </c>
    </row>
    <row r="27" spans="1:7" ht="12.75">
      <c r="A27" t="s">
        <v>35</v>
      </c>
      <c r="B27" s="52">
        <v>0.2648068</v>
      </c>
      <c r="C27" s="52">
        <v>-0.1055006</v>
      </c>
      <c r="D27" s="52">
        <v>0.1247065</v>
      </c>
      <c r="E27" s="52">
        <v>0.06054212</v>
      </c>
      <c r="F27" s="52">
        <v>0.6380779</v>
      </c>
      <c r="G27" s="52">
        <v>0.1425432</v>
      </c>
    </row>
    <row r="28" spans="1:7" ht="12.75">
      <c r="A28" t="s">
        <v>36</v>
      </c>
      <c r="B28" s="52">
        <v>0.2885848</v>
      </c>
      <c r="C28" s="52">
        <v>-0.357826</v>
      </c>
      <c r="D28" s="52">
        <v>-0.1914143</v>
      </c>
      <c r="E28" s="52">
        <v>0.2831167</v>
      </c>
      <c r="F28" s="52">
        <v>0.2082429</v>
      </c>
      <c r="G28" s="52">
        <v>0.005623339</v>
      </c>
    </row>
    <row r="29" spans="1:7" ht="12.75">
      <c r="A29" t="s">
        <v>37</v>
      </c>
      <c r="B29" s="52">
        <v>0.0950148</v>
      </c>
      <c r="C29" s="52">
        <v>-0.02184735</v>
      </c>
      <c r="D29" s="52">
        <v>-0.04122908</v>
      </c>
      <c r="E29" s="52">
        <v>-0.1501651</v>
      </c>
      <c r="F29" s="52">
        <v>-0.1663186</v>
      </c>
      <c r="G29" s="52">
        <v>-0.05964928</v>
      </c>
    </row>
    <row r="30" spans="1:7" ht="12.75">
      <c r="A30" t="s">
        <v>38</v>
      </c>
      <c r="B30" s="52">
        <v>0.0082911</v>
      </c>
      <c r="C30" s="52">
        <v>-0.01938191</v>
      </c>
      <c r="D30" s="52">
        <v>0.03742447</v>
      </c>
      <c r="E30" s="52">
        <v>-0.05854396</v>
      </c>
      <c r="F30" s="52">
        <v>0.2913849</v>
      </c>
      <c r="G30" s="52">
        <v>0.03023817</v>
      </c>
    </row>
    <row r="31" spans="1:7" ht="12.75">
      <c r="A31" t="s">
        <v>39</v>
      </c>
      <c r="B31" s="52">
        <v>0.03791243</v>
      </c>
      <c r="C31" s="52">
        <v>0.03803424</v>
      </c>
      <c r="D31" s="52">
        <v>0.02547329</v>
      </c>
      <c r="E31" s="52">
        <v>0.03406069</v>
      </c>
      <c r="F31" s="52">
        <v>0.06624069</v>
      </c>
      <c r="G31" s="52">
        <v>0.03779295</v>
      </c>
    </row>
    <row r="32" spans="1:7" ht="12.75">
      <c r="A32" t="s">
        <v>40</v>
      </c>
      <c r="B32" s="52">
        <v>0.0248256</v>
      </c>
      <c r="C32" s="52">
        <v>-0.0236583</v>
      </c>
      <c r="D32" s="52">
        <v>-0.02593034</v>
      </c>
      <c r="E32" s="52">
        <v>0.03272738</v>
      </c>
      <c r="F32" s="52">
        <v>0.05197976</v>
      </c>
      <c r="G32" s="52">
        <v>0.006470504</v>
      </c>
    </row>
    <row r="33" spans="1:7" ht="12.75">
      <c r="A33" t="s">
        <v>41</v>
      </c>
      <c r="B33" s="52">
        <v>0.1123458</v>
      </c>
      <c r="C33" s="52">
        <v>0.07987776</v>
      </c>
      <c r="D33" s="52">
        <v>0.07928327</v>
      </c>
      <c r="E33" s="52">
        <v>0.08356756</v>
      </c>
      <c r="F33" s="52">
        <v>0.06185547</v>
      </c>
      <c r="G33" s="52">
        <v>0.08293769</v>
      </c>
    </row>
    <row r="34" spans="1:7" ht="12.75">
      <c r="A34" t="s">
        <v>42</v>
      </c>
      <c r="B34" s="52">
        <v>-0.01401822</v>
      </c>
      <c r="C34" s="52">
        <v>-0.007764566</v>
      </c>
      <c r="D34" s="52">
        <v>0.005900744</v>
      </c>
      <c r="E34" s="52">
        <v>0.006318441</v>
      </c>
      <c r="F34" s="52">
        <v>-0.01604248</v>
      </c>
      <c r="G34" s="52">
        <v>-0.003091552</v>
      </c>
    </row>
    <row r="35" spans="1:7" ht="12.75">
      <c r="A35" t="s">
        <v>43</v>
      </c>
      <c r="B35" s="52">
        <v>0.001786195</v>
      </c>
      <c r="C35" s="52">
        <v>0.004802485</v>
      </c>
      <c r="D35" s="52">
        <v>0.002511644</v>
      </c>
      <c r="E35" s="52">
        <v>-0.008097433</v>
      </c>
      <c r="F35" s="52">
        <v>0.0008106409</v>
      </c>
      <c r="G35" s="52">
        <v>0.0001779693</v>
      </c>
    </row>
    <row r="36" spans="1:6" ht="12.75">
      <c r="A36" t="s">
        <v>44</v>
      </c>
      <c r="B36" s="52">
        <v>17.27905</v>
      </c>
      <c r="C36" s="52">
        <v>17.28821</v>
      </c>
      <c r="D36" s="52">
        <v>17.30957</v>
      </c>
      <c r="E36" s="52">
        <v>17.32178</v>
      </c>
      <c r="F36" s="52">
        <v>17.34009</v>
      </c>
    </row>
    <row r="37" spans="1:6" ht="12.75">
      <c r="A37" t="s">
        <v>45</v>
      </c>
      <c r="B37" s="52">
        <v>0.1658122</v>
      </c>
      <c r="C37" s="52">
        <v>0.1220703</v>
      </c>
      <c r="D37" s="52">
        <v>0.07883708</v>
      </c>
      <c r="E37" s="52">
        <v>0.04069011</v>
      </c>
      <c r="F37" s="52">
        <v>0.01627604</v>
      </c>
    </row>
    <row r="38" spans="1:7" ht="12.75">
      <c r="A38" t="s">
        <v>55</v>
      </c>
      <c r="B38" s="52">
        <v>0</v>
      </c>
      <c r="C38" s="52">
        <v>0.000136836</v>
      </c>
      <c r="D38" s="52">
        <v>0</v>
      </c>
      <c r="E38" s="52">
        <v>-0.0001627137</v>
      </c>
      <c r="F38" s="52">
        <v>5.611806E-05</v>
      </c>
      <c r="G38" s="52">
        <v>0.000145645</v>
      </c>
    </row>
    <row r="39" spans="1:7" ht="12.75">
      <c r="A39" t="s">
        <v>56</v>
      </c>
      <c r="B39" s="52">
        <v>0.0001465643</v>
      </c>
      <c r="C39" s="52">
        <v>2.176558E-05</v>
      </c>
      <c r="D39" s="52">
        <v>-1.735282E-05</v>
      </c>
      <c r="E39" s="52">
        <v>-8.122026E-05</v>
      </c>
      <c r="F39" s="52">
        <v>-2.288816E-05</v>
      </c>
      <c r="G39" s="52">
        <v>0.0007107143</v>
      </c>
    </row>
    <row r="40" spans="2:7" ht="12.75">
      <c r="B40" t="s">
        <v>46</v>
      </c>
      <c r="C40">
        <v>-0.003746</v>
      </c>
      <c r="D40" t="s">
        <v>47</v>
      </c>
      <c r="E40">
        <v>3.11712</v>
      </c>
      <c r="F40" t="s">
        <v>48</v>
      </c>
      <c r="G40">
        <v>54.91857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7.05959226706571E-06</v>
      </c>
      <c r="C50">
        <f>-0.017/(C7*C7+C22*C22)*(C21*C22+C6*C7)</f>
        <v>0.0001368360315956744</v>
      </c>
      <c r="D50">
        <f>-0.017/(D7*D7+D22*D22)*(D21*D22+D6*D7)</f>
        <v>-8.209176459455606E-06</v>
      </c>
      <c r="E50">
        <f>-0.017/(E7*E7+E22*E22)*(E21*E22+E6*E7)</f>
        <v>-0.00016271367339611373</v>
      </c>
      <c r="F50">
        <f>-0.017/(F7*F7+F22*F22)*(F21*F22+F6*F7)</f>
        <v>5.611806311346643E-05</v>
      </c>
      <c r="G50">
        <f>(B50*B$4+C50*C$4+D50*D$4+E50*E$4+F50*F$4)/SUM(B$4:F$4)</f>
        <v>2.8223230289865907E-07</v>
      </c>
    </row>
    <row r="51" spans="1:7" ht="12.75">
      <c r="A51" t="s">
        <v>59</v>
      </c>
      <c r="B51">
        <f>-0.017/(B7*B7+B22*B22)*(B21*B7-B6*B22)</f>
        <v>0.0001465643381398233</v>
      </c>
      <c r="C51">
        <f>-0.017/(C7*C7+C22*C22)*(C21*C7-C6*C22)</f>
        <v>2.1765572578032224E-05</v>
      </c>
      <c r="D51">
        <f>-0.017/(D7*D7+D22*D22)*(D21*D7-D6*D22)</f>
        <v>-1.7352819674205195E-05</v>
      </c>
      <c r="E51">
        <f>-0.017/(E7*E7+E22*E22)*(E21*E7-E6*E22)</f>
        <v>-8.122025757176589E-05</v>
      </c>
      <c r="F51">
        <f>-0.017/(F7*F7+F22*F22)*(F21*F7-F6*F22)</f>
        <v>-2.2888165209926457E-05</v>
      </c>
      <c r="G51">
        <f>(B51*B$4+C51*C$4+D51*D$4+E51*E$4+F51*F$4)/SUM(B$4:F$4)</f>
        <v>-2.457831677364123E-07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10000.01745381238</v>
      </c>
      <c r="C62">
        <f>C7+(2/0.017)*(C8*C50-C23*C51)</f>
        <v>10000.0090339964</v>
      </c>
      <c r="D62">
        <f>D7+(2/0.017)*(D8*D50-D23*D51)</f>
        <v>9999.997209781106</v>
      </c>
      <c r="E62">
        <f>E7+(2/0.017)*(E8*E50-E23*E51)</f>
        <v>9999.935108951455</v>
      </c>
      <c r="F62">
        <f>F7+(2/0.017)*(F8*F50-F23*F51)</f>
        <v>10000.00306161101</v>
      </c>
    </row>
    <row r="63" spans="1:6" ht="12.75">
      <c r="A63" t="s">
        <v>67</v>
      </c>
      <c r="B63">
        <f>B8+(3/0.017)*(B9*B50-B24*B51)</f>
        <v>2.2893025174545536</v>
      </c>
      <c r="C63">
        <f>C8+(3/0.017)*(C9*C50-C24*C51)</f>
        <v>0.29619849047405294</v>
      </c>
      <c r="D63">
        <f>D8+(3/0.017)*(D9*D50-D24*D51)</f>
        <v>0.6426706092791885</v>
      </c>
      <c r="E63">
        <f>E8+(3/0.017)*(E9*E50-E24*E51)</f>
        <v>0.35297785766035916</v>
      </c>
      <c r="F63">
        <f>F8+(3/0.017)*(F9*F50-F24*F51)</f>
        <v>-0.6111751085872542</v>
      </c>
    </row>
    <row r="64" spans="1:6" ht="12.75">
      <c r="A64" t="s">
        <v>68</v>
      </c>
      <c r="B64">
        <f>B9+(4/0.017)*(B10*B50-B25*B51)</f>
        <v>1.2576904482306492</v>
      </c>
      <c r="C64">
        <f>C9+(4/0.017)*(C10*C50-C25*C51)</f>
        <v>0.4516917572960013</v>
      </c>
      <c r="D64">
        <f>D9+(4/0.017)*(D10*D50-D25*D51)</f>
        <v>0.5515243794310031</v>
      </c>
      <c r="E64">
        <f>E9+(4/0.017)*(E10*E50-E25*E51)</f>
        <v>0.33496794762703014</v>
      </c>
      <c r="F64">
        <f>F9+(4/0.017)*(F10*F50-F25*F51)</f>
        <v>-1.0165403732571923</v>
      </c>
    </row>
    <row r="65" spans="1:6" ht="12.75">
      <c r="A65" t="s">
        <v>69</v>
      </c>
      <c r="B65">
        <f>B10+(5/0.017)*(B11*B50-B26*B51)</f>
        <v>0.5978168732059638</v>
      </c>
      <c r="C65">
        <f>C10+(5/0.017)*(C11*C50-C26*C51)</f>
        <v>0.1849445724839058</v>
      </c>
      <c r="D65">
        <f>D10+(5/0.017)*(D11*D50-D26*D51)</f>
        <v>0.48152993927350507</v>
      </c>
      <c r="E65">
        <f>E10+(5/0.017)*(E11*E50-E26*E51)</f>
        <v>0.34813366917711464</v>
      </c>
      <c r="F65">
        <f>F10+(5/0.017)*(F11*F50-F26*F51)</f>
        <v>-1.372975194767501</v>
      </c>
    </row>
    <row r="66" spans="1:6" ht="12.75">
      <c r="A66" t="s">
        <v>70</v>
      </c>
      <c r="B66">
        <f>B11+(6/0.017)*(B12*B50-B27*B51)</f>
        <v>2.2567163046795926</v>
      </c>
      <c r="C66">
        <f>C11+(6/0.017)*(C12*C50-C27*C51)</f>
        <v>1.4332524103612283</v>
      </c>
      <c r="D66">
        <f>D11+(6/0.017)*(D12*D50-D27*D51)</f>
        <v>1.3474188856754652</v>
      </c>
      <c r="E66">
        <f>E11+(6/0.017)*(E12*E50-E27*E51)</f>
        <v>0.40409162583836983</v>
      </c>
      <c r="F66">
        <f>F11+(6/0.017)*(F12*F50-F27*F51)</f>
        <v>12.469826829981436</v>
      </c>
    </row>
    <row r="67" spans="1:6" ht="12.75">
      <c r="A67" t="s">
        <v>71</v>
      </c>
      <c r="B67">
        <f>B12+(7/0.017)*(B13*B50-B28*B51)</f>
        <v>0.16076037224890533</v>
      </c>
      <c r="C67">
        <f>C12+(7/0.017)*(C13*C50-C28*C51)</f>
        <v>-0.08415725770361997</v>
      </c>
      <c r="D67">
        <f>D12+(7/0.017)*(D13*D50-D28*D51)</f>
        <v>0.11753345968579645</v>
      </c>
      <c r="E67">
        <f>E12+(7/0.017)*(E13*E50-E28*E51)</f>
        <v>0.032258868262337884</v>
      </c>
      <c r="F67">
        <f>F12+(7/0.017)*(F13*F50-F28*F51)</f>
        <v>-0.39458570063367393</v>
      </c>
    </row>
    <row r="68" spans="1:6" ht="12.75">
      <c r="A68" t="s">
        <v>72</v>
      </c>
      <c r="B68">
        <f>B13+(8/0.017)*(B14*B50-B29*B51)</f>
        <v>-0.06716612796582026</v>
      </c>
      <c r="C68">
        <f>C13+(8/0.017)*(C14*C50-C29*C51)</f>
        <v>0.01601751421981546</v>
      </c>
      <c r="D68">
        <f>D13+(8/0.017)*(D14*D50-D29*D51)</f>
        <v>0.14100650406882978</v>
      </c>
      <c r="E68">
        <f>E13+(8/0.017)*(E14*E50-E29*E51)</f>
        <v>0.02694948069923559</v>
      </c>
      <c r="F68">
        <f>F13+(8/0.017)*(F14*F50-F29*F51)</f>
        <v>-0.05651411817448236</v>
      </c>
    </row>
    <row r="69" spans="1:6" ht="12.75">
      <c r="A69" t="s">
        <v>73</v>
      </c>
      <c r="B69">
        <f>B14+(9/0.017)*(B15*B50-B30*B51)</f>
        <v>-0.009233688993005371</v>
      </c>
      <c r="C69">
        <f>C14+(9/0.017)*(C15*C50-C30*C51)</f>
        <v>-0.05337114794449608</v>
      </c>
      <c r="D69">
        <f>D14+(9/0.017)*(D15*D50-D30*D51)</f>
        <v>-0.02510151708925065</v>
      </c>
      <c r="E69">
        <f>E14+(9/0.017)*(E15*E50-E30*E51)</f>
        <v>0.09393590190656181</v>
      </c>
      <c r="F69">
        <f>F14+(9/0.017)*(F15*F50-F30*F51)</f>
        <v>0.11089041658428508</v>
      </c>
    </row>
    <row r="70" spans="1:6" ht="12.75">
      <c r="A70" t="s">
        <v>74</v>
      </c>
      <c r="B70">
        <f>B15+(10/0.017)*(B16*B50-B31*B51)</f>
        <v>-0.47272525727664905</v>
      </c>
      <c r="C70">
        <f>C15+(10/0.017)*(C16*C50-C31*C51)</f>
        <v>-0.20178934266654894</v>
      </c>
      <c r="D70">
        <f>D15+(10/0.017)*(D16*D50-D31*D51)</f>
        <v>-0.19538607509621808</v>
      </c>
      <c r="E70">
        <f>E15+(10/0.017)*(E16*E50-E31*E51)</f>
        <v>-0.24047926682530943</v>
      </c>
      <c r="F70">
        <f>F15+(10/0.017)*(F16*F50-F31*F51)</f>
        <v>-0.4628162622687295</v>
      </c>
    </row>
    <row r="71" spans="1:6" ht="12.75">
      <c r="A71" t="s">
        <v>75</v>
      </c>
      <c r="B71">
        <f>B16+(11/0.017)*(B17*B50-B32*B51)</f>
        <v>0.007021323946322999</v>
      </c>
      <c r="C71">
        <f>C16+(11/0.017)*(C17*C50-C32*C51)</f>
        <v>0.02880315451154532</v>
      </c>
      <c r="D71">
        <f>D16+(11/0.017)*(D17*D50-D32*D51)</f>
        <v>0.019478687577706783</v>
      </c>
      <c r="E71">
        <f>E16+(11/0.017)*(E17*E50-E32*E51)</f>
        <v>0.00621274320106308</v>
      </c>
      <c r="F71">
        <f>F16+(11/0.017)*(F17*F50-F32*F51)</f>
        <v>-0.04851280326204691</v>
      </c>
    </row>
    <row r="72" spans="1:6" ht="12.75">
      <c r="A72" t="s">
        <v>76</v>
      </c>
      <c r="B72">
        <f>B17+(12/0.017)*(B18*B50-B33*B51)</f>
        <v>-0.027506821656829966</v>
      </c>
      <c r="C72">
        <f>C17+(12/0.017)*(C18*C50-C33*C51)</f>
        <v>-0.022289827068108108</v>
      </c>
      <c r="D72">
        <f>D17+(12/0.017)*(D18*D50-D33*D51)</f>
        <v>-0.021406179698454198</v>
      </c>
      <c r="E72">
        <f>E17+(12/0.017)*(E18*E50-E33*E51)</f>
        <v>-0.008888622886021432</v>
      </c>
      <c r="F72">
        <f>F17+(12/0.017)*(F18*F50-F33*F51)</f>
        <v>-0.013405403927554231</v>
      </c>
    </row>
    <row r="73" spans="1:6" ht="12.75">
      <c r="A73" t="s">
        <v>77</v>
      </c>
      <c r="B73">
        <f>B18+(13/0.017)*(B19*B50-B34*B51)</f>
        <v>0.013832886550379953</v>
      </c>
      <c r="C73">
        <f>C18+(13/0.017)*(C19*C50-C34*C51)</f>
        <v>0.014345424942235542</v>
      </c>
      <c r="D73">
        <f>D18+(13/0.017)*(D19*D50-D34*D51)</f>
        <v>0.012105623864202258</v>
      </c>
      <c r="E73">
        <f>E18+(13/0.017)*(E19*E50-E34*E51)</f>
        <v>0.016875230581166162</v>
      </c>
      <c r="F73">
        <f>F18+(13/0.017)*(F19*F50-F34*F51)</f>
        <v>0.011888699527863061</v>
      </c>
    </row>
    <row r="74" spans="1:6" ht="12.75">
      <c r="A74" t="s">
        <v>78</v>
      </c>
      <c r="B74">
        <f>B19+(14/0.017)*(B20*B50-B35*B51)</f>
        <v>-0.20889955076576586</v>
      </c>
      <c r="C74">
        <f>C19+(14/0.017)*(C20*C50-C35*C51)</f>
        <v>-0.19642497393888506</v>
      </c>
      <c r="D74">
        <f>D19+(14/0.017)*(D20*D50-D35*D51)</f>
        <v>-0.19129620649263918</v>
      </c>
      <c r="E74">
        <f>E19+(14/0.017)*(E20*E50-E35*E51)</f>
        <v>-0.1897710488724359</v>
      </c>
      <c r="F74">
        <f>F19+(14/0.017)*(F20*F50-F35*F51)</f>
        <v>-0.1489269768563243</v>
      </c>
    </row>
    <row r="75" spans="1:6" ht="12.75">
      <c r="A75" t="s">
        <v>79</v>
      </c>
      <c r="B75" s="52">
        <f>B20</f>
        <v>0.004565539</v>
      </c>
      <c r="C75" s="52">
        <f>C20</f>
        <v>-0.001928248</v>
      </c>
      <c r="D75" s="52">
        <f>D20</f>
        <v>-0.001760331</v>
      </c>
      <c r="E75" s="52">
        <f>E20</f>
        <v>-0.001097514</v>
      </c>
      <c r="F75" s="52">
        <f>F20</f>
        <v>0.001126116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76.914068050715</v>
      </c>
      <c r="C82">
        <f>C22+(2/0.017)*(C8*C51+C23*C50)</f>
        <v>32.466679544912864</v>
      </c>
      <c r="D82">
        <f>D22+(2/0.017)*(D8*D51+D23*D50)</f>
        <v>-3.833405665400568</v>
      </c>
      <c r="E82">
        <f>E22+(2/0.017)*(E8*E51+E23*E50)</f>
        <v>-41.77974521359237</v>
      </c>
      <c r="F82">
        <f>F22+(2/0.017)*(F8*F51+F23*F50)</f>
        <v>-59.50840268677922</v>
      </c>
    </row>
    <row r="83" spans="1:6" ht="12.75">
      <c r="A83" t="s">
        <v>82</v>
      </c>
      <c r="B83">
        <f>B23+(3/0.017)*(B9*B51+B24*B50)</f>
        <v>-0.8612705903154345</v>
      </c>
      <c r="C83">
        <f>C23+(3/0.017)*(C9*C51+C24*C50)</f>
        <v>-1.7794205217592831</v>
      </c>
      <c r="D83">
        <f>D23+(3/0.017)*(D9*D51+D24*D50)</f>
        <v>-1.0640288912832427</v>
      </c>
      <c r="E83">
        <f>E23+(3/0.017)*(E9*E51+E24*E50)</f>
        <v>-6.194175082200595</v>
      </c>
      <c r="F83">
        <f>F23+(3/0.017)*(F9*F51+F24*F50)</f>
        <v>2.6301769218448796</v>
      </c>
    </row>
    <row r="84" spans="1:6" ht="12.75">
      <c r="A84" t="s">
        <v>83</v>
      </c>
      <c r="B84">
        <f>B24+(4/0.017)*(B10*B51+B25*B50)</f>
        <v>3.243117474052583</v>
      </c>
      <c r="C84">
        <f>C24+(4/0.017)*(C10*C51+C25*C50)</f>
        <v>-0.9853795357012102</v>
      </c>
      <c r="D84">
        <f>D24+(4/0.017)*(D10*D51+D25*D50)</f>
        <v>-0.0012980128953527796</v>
      </c>
      <c r="E84">
        <f>E24+(4/0.017)*(E10*E51+E25*E50)</f>
        <v>2.3158705346669284</v>
      </c>
      <c r="F84">
        <f>F24+(4/0.017)*(F10*F51+F25*F50)</f>
        <v>0.7338190854366468</v>
      </c>
    </row>
    <row r="85" spans="1:6" ht="12.75">
      <c r="A85" t="s">
        <v>84</v>
      </c>
      <c r="B85">
        <f>B25+(5/0.017)*(B11*B51+B26*B50)</f>
        <v>0.36524374020977124</v>
      </c>
      <c r="C85">
        <f>C25+(5/0.017)*(C11*C51+C26*C50)</f>
        <v>-0.11031185030203952</v>
      </c>
      <c r="D85">
        <f>D25+(5/0.017)*(D11*D51+D26*D50)</f>
        <v>-0.22225208547325148</v>
      </c>
      <c r="E85">
        <f>E25+(5/0.017)*(E11*E51+E26*E50)</f>
        <v>-2.6744617176123713</v>
      </c>
      <c r="F85">
        <f>F25+(5/0.017)*(F11*F51+F26*F50)</f>
        <v>-1.3144443331742388</v>
      </c>
    </row>
    <row r="86" spans="1:6" ht="12.75">
      <c r="A86" t="s">
        <v>85</v>
      </c>
      <c r="B86">
        <f>B26+(6/0.017)*(B12*B51+B27*B50)</f>
        <v>0.11082442663955168</v>
      </c>
      <c r="C86">
        <f>C26+(6/0.017)*(C12*C51+C27*C50)</f>
        <v>0.09459739383964014</v>
      </c>
      <c r="D86">
        <f>D26+(6/0.017)*(D12*D51+D27*D50)</f>
        <v>-0.40888425634690595</v>
      </c>
      <c r="E86">
        <f>E26+(6/0.017)*(E12*E51+E27*E50)</f>
        <v>-0.2302253479816019</v>
      </c>
      <c r="F86">
        <f>F26+(6/0.017)*(F12*F51+F27*F50)</f>
        <v>2.0037485854166963</v>
      </c>
    </row>
    <row r="87" spans="1:6" ht="12.75">
      <c r="A87" t="s">
        <v>86</v>
      </c>
      <c r="B87">
        <f>B27+(7/0.017)*(B13*B51+B28*B50)</f>
        <v>0.2619890700922074</v>
      </c>
      <c r="C87">
        <f>C27+(7/0.017)*(C13*C51+C28*C50)</f>
        <v>-0.1254980778188592</v>
      </c>
      <c r="D87">
        <f>D27+(7/0.017)*(D13*D51+D28*D50)</f>
        <v>0.1243443174265805</v>
      </c>
      <c r="E87">
        <f>E27+(7/0.017)*(E13*E51+E28*E50)</f>
        <v>0.040286479783586016</v>
      </c>
      <c r="F87">
        <f>F27+(7/0.017)*(F13*F51+F28*F50)</f>
        <v>0.6434357336495804</v>
      </c>
    </row>
    <row r="88" spans="1:6" ht="12.75">
      <c r="A88" t="s">
        <v>87</v>
      </c>
      <c r="B88">
        <f>B28+(8/0.017)*(B14*B51+B29*B50)</f>
        <v>0.28842898975497944</v>
      </c>
      <c r="C88">
        <f>C28+(8/0.017)*(C14*C51+C29*C50)</f>
        <v>-0.35963057748461386</v>
      </c>
      <c r="D88">
        <f>D28+(8/0.017)*(D14*D51+D29*D50)</f>
        <v>-0.1910402987497044</v>
      </c>
      <c r="E88">
        <f>E28+(8/0.017)*(E14*E51+E29*E50)</f>
        <v>0.291724641220893</v>
      </c>
      <c r="F88">
        <f>F28+(8/0.017)*(F14*F51+F29*F50)</f>
        <v>0.20254644400190636</v>
      </c>
    </row>
    <row r="89" spans="1:6" ht="12.75">
      <c r="A89" t="s">
        <v>88</v>
      </c>
      <c r="B89">
        <f>B29+(9/0.017)*(B15*B51+B30*B50)</f>
        <v>0.05861624608725077</v>
      </c>
      <c r="C89">
        <f>C29+(9/0.017)*(C15*C51+C30*C50)</f>
        <v>-0.02559943456353088</v>
      </c>
      <c r="D89">
        <f>D29+(9/0.017)*(D15*D51+D30*D50)</f>
        <v>-0.03959524084159497</v>
      </c>
      <c r="E89">
        <f>E29+(9/0.017)*(E15*E51+E30*E50)</f>
        <v>-0.13472385471712567</v>
      </c>
      <c r="F89">
        <f>F29+(9/0.017)*(F15*F51+F30*F50)</f>
        <v>-0.1520623016134076</v>
      </c>
    </row>
    <row r="90" spans="1:6" ht="12.75">
      <c r="A90" t="s">
        <v>89</v>
      </c>
      <c r="B90">
        <f>B30+(10/0.017)*(B16*B51+B31*B50)</f>
        <v>0.00926313841714195</v>
      </c>
      <c r="C90">
        <f>C30+(10/0.017)*(C16*C51+C31*C50)</f>
        <v>-0.015928276825124047</v>
      </c>
      <c r="D90">
        <f>D30+(10/0.017)*(D16*D51+D31*D50)</f>
        <v>0.037100869781526595</v>
      </c>
      <c r="E90">
        <f>E30+(10/0.017)*(E16*E51+E31*E50)</f>
        <v>-0.0619457897550884</v>
      </c>
      <c r="F90">
        <f>F30+(10/0.017)*(F16*F51+F31*F50)</f>
        <v>0.29422766763113634</v>
      </c>
    </row>
    <row r="91" spans="1:6" ht="12.75">
      <c r="A91" t="s">
        <v>90</v>
      </c>
      <c r="B91">
        <f>B31+(11/0.017)*(B17*B51+B32*B50)</f>
        <v>0.03651314934051076</v>
      </c>
      <c r="C91">
        <f>C31+(11/0.017)*(C17*C51+C32*C50)</f>
        <v>0.035595618444955186</v>
      </c>
      <c r="D91">
        <f>D31+(11/0.017)*(D17*D51+D32*D50)</f>
        <v>0.02586158210140956</v>
      </c>
      <c r="E91">
        <f>E31+(11/0.017)*(E17*E51+E32*E50)</f>
        <v>0.03137664715484449</v>
      </c>
      <c r="F91">
        <f>F31+(11/0.017)*(F17*F51+F32*F50)</f>
        <v>0.06835238768847485</v>
      </c>
    </row>
    <row r="92" spans="1:6" ht="12.75">
      <c r="A92" t="s">
        <v>91</v>
      </c>
      <c r="B92">
        <f>B32+(12/0.017)*(B18*B51+B33*B50)</f>
        <v>0.02677057961306272</v>
      </c>
      <c r="C92">
        <f>C32+(12/0.017)*(C18*C51+C33*C50)</f>
        <v>-0.015409180277792933</v>
      </c>
      <c r="D92">
        <f>D32+(12/0.017)*(D18*D51+D33*D50)</f>
        <v>-0.026522373700400257</v>
      </c>
      <c r="E92">
        <f>E32+(12/0.017)*(E18*E51+E33*E50)</f>
        <v>0.02353505039217854</v>
      </c>
      <c r="F92">
        <f>F32+(12/0.017)*(F18*F51+F33*F50)</f>
        <v>0.05413010847292836</v>
      </c>
    </row>
    <row r="93" spans="1:6" ht="12.75">
      <c r="A93" t="s">
        <v>92</v>
      </c>
      <c r="B93">
        <f>B33+(13/0.017)*(B19*B51+B34*B50)</f>
        <v>0.08887813942547405</v>
      </c>
      <c r="C93">
        <f>C33+(13/0.017)*(C19*C51+C34*C50)</f>
        <v>0.07580098193373574</v>
      </c>
      <c r="D93">
        <f>D33+(13/0.017)*(D19*D51+D34*D50)</f>
        <v>0.08178532469570822</v>
      </c>
      <c r="E93">
        <f>E33+(13/0.017)*(E19*E51+E34*E50)</f>
        <v>0.09454346868919458</v>
      </c>
      <c r="F93">
        <f>F33+(13/0.017)*(F19*F51+F34*F50)</f>
        <v>0.06377483071951828</v>
      </c>
    </row>
    <row r="94" spans="1:6" ht="12.75">
      <c r="A94" t="s">
        <v>93</v>
      </c>
      <c r="B94">
        <f>B34+(14/0.017)*(B20*B51+B35*B50)</f>
        <v>-0.013456774697485628</v>
      </c>
      <c r="C94">
        <f>C34+(14/0.017)*(C20*C51+C35*C50)</f>
        <v>-0.007257944238607394</v>
      </c>
      <c r="D94">
        <f>D34+(14/0.017)*(D20*D51+D35*D50)</f>
        <v>0.005908920146267537</v>
      </c>
      <c r="E94">
        <f>E34+(14/0.017)*(E20*E51+E35*E50)</f>
        <v>0.007476902655052086</v>
      </c>
      <c r="F94">
        <f>F34+(14/0.017)*(F20*F51+F35*F50)</f>
        <v>-0.01602624257918293</v>
      </c>
    </row>
    <row r="95" spans="1:6" ht="12.75">
      <c r="A95" t="s">
        <v>94</v>
      </c>
      <c r="B95" s="52">
        <f>B35</f>
        <v>0.001786195</v>
      </c>
      <c r="C95" s="52">
        <f>C35</f>
        <v>0.004802485</v>
      </c>
      <c r="D95" s="52">
        <f>D35</f>
        <v>0.002511644</v>
      </c>
      <c r="E95" s="52">
        <f>E35</f>
        <v>-0.008097433</v>
      </c>
      <c r="F95" s="52">
        <f>F35</f>
        <v>0.0008106409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2.2892985217558657</v>
      </c>
      <c r="C103">
        <f>C63*10000/C62</f>
        <v>0.296198222888685</v>
      </c>
      <c r="D103">
        <f>D63*10000/D62</f>
        <v>0.6426707885984062</v>
      </c>
      <c r="E103">
        <f>E63*10000/E62</f>
        <v>0.3529801481855523</v>
      </c>
      <c r="F103">
        <f>F63*10000/F62</f>
        <v>-0.6111749214692673</v>
      </c>
      <c r="G103">
        <f>AVERAGE(C103:E103)</f>
        <v>0.43061638655754786</v>
      </c>
      <c r="H103">
        <f>STDEV(C103:E103)</f>
        <v>0.18582612525902856</v>
      </c>
      <c r="I103">
        <f>(B103*B4+C103*C4+D103*D4+E103*E4+F103*F4)/SUM(B4:F4)</f>
        <v>0.5618603032495665</v>
      </c>
      <c r="K103">
        <f>(LN(H103)+LN(H123))/2-LN(K114*K115^3)</f>
        <v>-4.209063393612587</v>
      </c>
    </row>
    <row r="104" spans="1:11" ht="12.75">
      <c r="A104" t="s">
        <v>68</v>
      </c>
      <c r="B104">
        <f>B64*10000/B62</f>
        <v>1.2576882530851692</v>
      </c>
      <c r="C104">
        <f>C64*10000/C62</f>
        <v>0.451691349238199</v>
      </c>
      <c r="D104">
        <f>D64*10000/D62</f>
        <v>0.5515245333184203</v>
      </c>
      <c r="E104">
        <f>E64*10000/E62</f>
        <v>0.33497012128327025</v>
      </c>
      <c r="F104">
        <f>F64*10000/F62</f>
        <v>-1.0165400620321674</v>
      </c>
      <c r="G104">
        <f>AVERAGE(C104:E104)</f>
        <v>0.4460620012799632</v>
      </c>
      <c r="H104">
        <f>STDEV(C104:E104)</f>
        <v>0.10838690193837337</v>
      </c>
      <c r="I104">
        <f>(B104*B4+C104*C4+D104*D4+E104*E4+F104*F4)/SUM(B4:F4)</f>
        <v>0.36927559871987076</v>
      </c>
      <c r="K104">
        <f>(LN(H104)+LN(H124))/2-LN(K114*K115^4)</f>
        <v>-4.134450060604444</v>
      </c>
    </row>
    <row r="105" spans="1:11" ht="12.75">
      <c r="A105" t="s">
        <v>69</v>
      </c>
      <c r="B105">
        <f>B65*10000/B62</f>
        <v>0.5978158297894307</v>
      </c>
      <c r="C105">
        <f>C65*10000/C62</f>
        <v>0.18494440540519652</v>
      </c>
      <c r="D105">
        <f>D65*10000/D62</f>
        <v>0.48153007363093603</v>
      </c>
      <c r="E105">
        <f>E65*10000/E62</f>
        <v>0.3481359282676568</v>
      </c>
      <c r="F105">
        <f>F65*10000/F62</f>
        <v>-1.3729747744160326</v>
      </c>
      <c r="G105">
        <f>AVERAGE(C105:E105)</f>
        <v>0.33820346910126314</v>
      </c>
      <c r="H105">
        <f>STDEV(C105:E105)</f>
        <v>0.14854209826862597</v>
      </c>
      <c r="I105">
        <f>(B105*B4+C105*C4+D105*D4+E105*E4+F105*F4)/SUM(B4:F4)</f>
        <v>0.14818926531234444</v>
      </c>
      <c r="K105">
        <f>(LN(H105)+LN(H125))/2-LN(K114*K115^5)</f>
        <v>-3.4638660178983756</v>
      </c>
    </row>
    <row r="106" spans="1:11" ht="12.75">
      <c r="A106" t="s">
        <v>70</v>
      </c>
      <c r="B106">
        <f>B66*10000/B62</f>
        <v>2.2567123658561696</v>
      </c>
      <c r="C106">
        <f>C66*10000/C62</f>
        <v>1.4332511155626864</v>
      </c>
      <c r="D106">
        <f>D66*10000/D62</f>
        <v>1.3474192616349334</v>
      </c>
      <c r="E106">
        <f>E66*10000/E62</f>
        <v>0.4040942480483165</v>
      </c>
      <c r="F106">
        <f>F66*10000/F62</f>
        <v>12.469823012206692</v>
      </c>
      <c r="G106">
        <f>AVERAGE(C106:E106)</f>
        <v>1.061588208415312</v>
      </c>
      <c r="H106">
        <f>STDEV(C106:E106)</f>
        <v>0.5710214599526676</v>
      </c>
      <c r="I106">
        <f>(B106*B4+C106*C4+D106*D4+E106*E4+F106*F4)/SUM(B4:F4)</f>
        <v>2.753136272663975</v>
      </c>
      <c r="K106">
        <f>(LN(H106)+LN(H126))/2-LN(K114*K115^6)</f>
        <v>-3.067527183426864</v>
      </c>
    </row>
    <row r="107" spans="1:11" ht="12.75">
      <c r="A107" t="s">
        <v>71</v>
      </c>
      <c r="B107">
        <f>B67*10000/B62</f>
        <v>0.16076009166125754</v>
      </c>
      <c r="C107">
        <f>C67*10000/C62</f>
        <v>-0.08415718167605232</v>
      </c>
      <c r="D107">
        <f>D67*10000/D62</f>
        <v>0.11753349248021358</v>
      </c>
      <c r="E107">
        <f>E67*10000/E62</f>
        <v>0.0322590775948749</v>
      </c>
      <c r="F107">
        <f>F67*10000/F62</f>
        <v>-0.39458557982691833</v>
      </c>
      <c r="G107">
        <f>AVERAGE(C107:E107)</f>
        <v>0.021878462799678717</v>
      </c>
      <c r="H107">
        <f>STDEV(C107:E107)</f>
        <v>0.10124524622443733</v>
      </c>
      <c r="I107">
        <f>(B107*B4+C107*C4+D107*D4+E107*E4+F107*F4)/SUM(B4:F4)</f>
        <v>-0.0133785796433991</v>
      </c>
      <c r="K107">
        <f>(LN(H107)+LN(H127))/2-LN(K114*K115^7)</f>
        <v>-3.689678397685367</v>
      </c>
    </row>
    <row r="108" spans="1:9" ht="12.75">
      <c r="A108" t="s">
        <v>72</v>
      </c>
      <c r="B108">
        <f>B68*10000/B62</f>
        <v>-0.06716601073552529</v>
      </c>
      <c r="C108">
        <f>C68*10000/C62</f>
        <v>0.016017499749611953</v>
      </c>
      <c r="D108">
        <f>D68*10000/D62</f>
        <v>0.14100654341274194</v>
      </c>
      <c r="E108">
        <f>E68*10000/E62</f>
        <v>0.026949655578376433</v>
      </c>
      <c r="F108">
        <f>F68*10000/F62</f>
        <v>-0.05651410087206301</v>
      </c>
      <c r="G108">
        <f>AVERAGE(C108:E108)</f>
        <v>0.06132456624691011</v>
      </c>
      <c r="H108">
        <f>STDEV(C108:E108)</f>
        <v>0.0692227644749775</v>
      </c>
      <c r="I108">
        <f>(B108*B4+C108*C4+D108*D4+E108*E4+F108*F4)/SUM(B4:F4)</f>
        <v>0.02697911831706405</v>
      </c>
    </row>
    <row r="109" spans="1:9" ht="12.75">
      <c r="A109" t="s">
        <v>73</v>
      </c>
      <c r="B109">
        <f>B69*10000/B62</f>
        <v>-0.009233672876725975</v>
      </c>
      <c r="C109">
        <f>C69*10000/C62</f>
        <v>-0.053371099729063794</v>
      </c>
      <c r="D109">
        <f>D69*10000/D62</f>
        <v>-0.025101524093125327</v>
      </c>
      <c r="E109">
        <f>E69*10000/E62</f>
        <v>0.09393651147043441</v>
      </c>
      <c r="F109">
        <f>F69*10000/F62</f>
        <v>0.11089038263396345</v>
      </c>
      <c r="G109">
        <f>AVERAGE(C109:E109)</f>
        <v>0.005154629216081767</v>
      </c>
      <c r="H109">
        <f>STDEV(C109:E109)</f>
        <v>0.0781758222798348</v>
      </c>
      <c r="I109">
        <f>(B109*B4+C109*C4+D109*D4+E109*E4+F109*F4)/SUM(B4:F4)</f>
        <v>0.017143041526503446</v>
      </c>
    </row>
    <row r="110" spans="1:11" ht="12.75">
      <c r="A110" t="s">
        <v>74</v>
      </c>
      <c r="B110">
        <f>B70*10000/B62</f>
        <v>-0.47272443219229443</v>
      </c>
      <c r="C110">
        <f>C70*10000/C62</f>
        <v>-0.2017891603702941</v>
      </c>
      <c r="D110">
        <f>D70*10000/D62</f>
        <v>-0.19538612961322513</v>
      </c>
      <c r="E110">
        <f>E70*10000/E62</f>
        <v>-0.24048082733061346</v>
      </c>
      <c r="F110">
        <f>F70*10000/F62</f>
        <v>-0.46281612057243643</v>
      </c>
      <c r="G110">
        <f>AVERAGE(C110:E110)</f>
        <v>-0.2125520391047109</v>
      </c>
      <c r="H110">
        <f>STDEV(C110:E110)</f>
        <v>0.024398004212321744</v>
      </c>
      <c r="I110">
        <f>(B110*B4+C110*C4+D110*D4+E110*E4+F110*F4)/SUM(B4:F4)</f>
        <v>-0.28363559521991677</v>
      </c>
      <c r="K110">
        <f>EXP(AVERAGE(K103:K107))</f>
        <v>0.024406226113533054</v>
      </c>
    </row>
    <row r="111" spans="1:9" ht="12.75">
      <c r="A111" t="s">
        <v>75</v>
      </c>
      <c r="B111">
        <f>B71*10000/B62</f>
        <v>0.007021311691457306</v>
      </c>
      <c r="C111">
        <f>C71*10000/C62</f>
        <v>0.028803128490809408</v>
      </c>
      <c r="D111">
        <f>D71*10000/D62</f>
        <v>0.01947869301268851</v>
      </c>
      <c r="E111">
        <f>E71*10000/E62</f>
        <v>0.006212783516466757</v>
      </c>
      <c r="F111">
        <f>F71*10000/F62</f>
        <v>-0.0485127884093182</v>
      </c>
      <c r="G111">
        <f>AVERAGE(C111:E111)</f>
        <v>0.018164868339988222</v>
      </c>
      <c r="H111">
        <f>STDEV(C111:E111)</f>
        <v>0.011352335573259764</v>
      </c>
      <c r="I111">
        <f>(B111*B4+C111*C4+D111*D4+E111*E4+F111*F4)/SUM(B4:F4)</f>
        <v>0.007673252369505433</v>
      </c>
    </row>
    <row r="112" spans="1:9" ht="12.75">
      <c r="A112" t="s">
        <v>76</v>
      </c>
      <c r="B112">
        <f>B72*10000/B62</f>
        <v>-0.027506773647023326</v>
      </c>
      <c r="C112">
        <f>C72*10000/C62</f>
        <v>-0.02228980693150455</v>
      </c>
      <c r="D112">
        <f>D72*10000/D62</f>
        <v>-0.02140618567124857</v>
      </c>
      <c r="E112">
        <f>E72*10000/E62</f>
        <v>-0.00888868056560164</v>
      </c>
      <c r="F112">
        <f>F72*10000/F62</f>
        <v>-0.013405399823342263</v>
      </c>
      <c r="G112">
        <f>AVERAGE(C112:E112)</f>
        <v>-0.017528224389451584</v>
      </c>
      <c r="H112">
        <f>STDEV(C112:E112)</f>
        <v>0.007495097380692391</v>
      </c>
      <c r="I112">
        <f>(B112*B4+C112*C4+D112*D4+E112*E4+F112*F4)/SUM(B4:F4)</f>
        <v>-0.018427748496142583</v>
      </c>
    </row>
    <row r="113" spans="1:9" ht="12.75">
      <c r="A113" t="s">
        <v>77</v>
      </c>
      <c r="B113">
        <f>B73*10000/B62</f>
        <v>0.013832862406761442</v>
      </c>
      <c r="C113">
        <f>C73*10000/C62</f>
        <v>0.01434541198259552</v>
      </c>
      <c r="D113">
        <f>D73*10000/D62</f>
        <v>0.012105627241937244</v>
      </c>
      <c r="E113">
        <f>E73*10000/E62</f>
        <v>0.01687534008701744</v>
      </c>
      <c r="F113">
        <f>F73*10000/F62</f>
        <v>0.011888695888006838</v>
      </c>
      <c r="G113">
        <f>AVERAGE(C113:E113)</f>
        <v>0.0144421264371834</v>
      </c>
      <c r="H113">
        <f>STDEV(C113:E113)</f>
        <v>0.0023863267631289375</v>
      </c>
      <c r="I113">
        <f>(B113*B4+C113*C4+D113*D4+E113*E4+F113*F4)/SUM(B4:F4)</f>
        <v>0.014014184470846442</v>
      </c>
    </row>
    <row r="114" spans="1:11" ht="12.75">
      <c r="A114" t="s">
        <v>78</v>
      </c>
      <c r="B114">
        <f>B74*10000/B62</f>
        <v>-0.2088991861570457</v>
      </c>
      <c r="C114">
        <f>C74*10000/C62</f>
        <v>-0.1964247964887946</v>
      </c>
      <c r="D114">
        <f>D74*10000/D62</f>
        <v>-0.19129625986848303</v>
      </c>
      <c r="E114">
        <f>E74*10000/E62</f>
        <v>-0.18977228032466142</v>
      </c>
      <c r="F114">
        <f>F74*10000/F62</f>
        <v>-0.14892693126069106</v>
      </c>
      <c r="G114">
        <f>AVERAGE(C114:E114)</f>
        <v>-0.19249777889397968</v>
      </c>
      <c r="H114">
        <f>STDEV(C114:E114)</f>
        <v>0.0034852157472653137</v>
      </c>
      <c r="I114">
        <f>(B114*B4+C114*C4+D114*D4+E114*E4+F114*F4)/SUM(B4:F4)</f>
        <v>-0.1890813805602872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0.004565531031407797</v>
      </c>
      <c r="C115">
        <f>C75*10000/C62</f>
        <v>-0.0019282462580230244</v>
      </c>
      <c r="D115">
        <f>D75*10000/D62</f>
        <v>-0.0017603314911710187</v>
      </c>
      <c r="E115">
        <f>E75*10000/E62</f>
        <v>-0.0010975211219296402</v>
      </c>
      <c r="F115">
        <f>F75*10000/F62</f>
        <v>0.0011261156552271909</v>
      </c>
      <c r="G115">
        <f>AVERAGE(C115:E115)</f>
        <v>-0.001595366290374561</v>
      </c>
      <c r="H115">
        <f>STDEV(C115:E115)</f>
        <v>0.00043924503530456054</v>
      </c>
      <c r="I115">
        <f>(B115*B4+C115*C4+D115*D4+E115*E4+F115*F4)/SUM(B4:F4)</f>
        <v>-0.0003385836658670804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76.913933806578</v>
      </c>
      <c r="C122">
        <f>C82*10000/C62</f>
        <v>32.46665021455275</v>
      </c>
      <c r="D122">
        <f>D82*10000/D62</f>
        <v>-3.8334067350049583</v>
      </c>
      <c r="E122">
        <f>E82*10000/E62</f>
        <v>-41.78001632849915</v>
      </c>
      <c r="F122">
        <f>F82*10000/F62</f>
        <v>-59.50838446762671</v>
      </c>
      <c r="G122">
        <f>AVERAGE(C122:E122)</f>
        <v>-4.382257616317119</v>
      </c>
      <c r="H122">
        <f>STDEV(C122:E122)</f>
        <v>37.12637608434499</v>
      </c>
      <c r="I122">
        <f>(B122*B4+C122*C4+D122*D4+E122*E4+F122*F4)/SUM(B4:F4)</f>
        <v>0.08446946361730455</v>
      </c>
    </row>
    <row r="123" spans="1:9" ht="12.75">
      <c r="A123" t="s">
        <v>82</v>
      </c>
      <c r="B123">
        <f>B83*10000/B62</f>
        <v>-0.8612690870725291</v>
      </c>
      <c r="C123">
        <f>C83*10000/C62</f>
        <v>-1.7794189142328767</v>
      </c>
      <c r="D123">
        <f>D83*10000/D62</f>
        <v>-1.0640291881706772</v>
      </c>
      <c r="E123">
        <f>E83*10000/E62</f>
        <v>-6.19421527711302</v>
      </c>
      <c r="F123">
        <f>F83*10000/F62</f>
        <v>2.630176116587264</v>
      </c>
      <c r="G123">
        <f>AVERAGE(C123:E123)</f>
        <v>-3.012554459838858</v>
      </c>
      <c r="H123">
        <f>STDEV(C123:E123)</f>
        <v>2.7785193506923984</v>
      </c>
      <c r="I123">
        <f>(B123*B4+C123*C4+D123*D4+E123*E4+F123*F4)/SUM(B4:F4)</f>
        <v>-1.9496385394682556</v>
      </c>
    </row>
    <row r="124" spans="1:9" ht="12.75">
      <c r="A124" t="s">
        <v>83</v>
      </c>
      <c r="B124">
        <f>B84*10000/B62</f>
        <v>3.2431118135860713</v>
      </c>
      <c r="C124">
        <f>C84*10000/C62</f>
        <v>-0.9853786455104966</v>
      </c>
      <c r="D124">
        <f>D84*10000/D62</f>
        <v>-0.001298013257526891</v>
      </c>
      <c r="E124">
        <f>E84*10000/E62</f>
        <v>2.315885562691176</v>
      </c>
      <c r="F124">
        <f>F84*10000/F62</f>
        <v>0.7338188607698564</v>
      </c>
      <c r="G124">
        <f>AVERAGE(C124:E124)</f>
        <v>0.4430696346410509</v>
      </c>
      <c r="H124">
        <f>STDEV(C124:E124)</f>
        <v>1.69489919994156</v>
      </c>
      <c r="I124">
        <f>(B124*B4+C124*C4+D124*D4+E124*E4+F124*F4)/SUM(B4:F4)</f>
        <v>0.8884902849980942</v>
      </c>
    </row>
    <row r="125" spans="1:9" ht="12.75">
      <c r="A125" t="s">
        <v>84</v>
      </c>
      <c r="B125">
        <f>B85*10000/B62</f>
        <v>0.3652431027213125</v>
      </c>
      <c r="C125">
        <f>C85*10000/C62</f>
        <v>-0.11031175064644368</v>
      </c>
      <c r="D125">
        <f>D85*10000/D62</f>
        <v>-0.22225214748646557</v>
      </c>
      <c r="E125">
        <f>E85*10000/E62</f>
        <v>-2.6744790725875047</v>
      </c>
      <c r="F125">
        <f>F85*10000/F62</f>
        <v>-1.3144439307426377</v>
      </c>
      <c r="G125">
        <f>AVERAGE(C125:E125)</f>
        <v>-1.0023476569068046</v>
      </c>
      <c r="H125">
        <f>STDEV(C125:E125)</f>
        <v>1.449189520591055</v>
      </c>
      <c r="I125">
        <f>(B125*B4+C125*C4+D125*D4+E125*E4+F125*F4)/SUM(B4:F4)</f>
        <v>-0.8454529808290815</v>
      </c>
    </row>
    <row r="126" spans="1:9" ht="12.75">
      <c r="A126" t="s">
        <v>85</v>
      </c>
      <c r="B126">
        <f>B86*10000/B62</f>
        <v>0.11082423320901434</v>
      </c>
      <c r="C126">
        <f>C86*10000/C62</f>
        <v>0.0945973083804658</v>
      </c>
      <c r="D126">
        <f>D86*10000/D62</f>
        <v>-0.4088843704345955</v>
      </c>
      <c r="E126">
        <f>E86*10000/E62</f>
        <v>-0.23022684194771964</v>
      </c>
      <c r="F126">
        <f>F86*10000/F62</f>
        <v>2.003747971947011</v>
      </c>
      <c r="G126">
        <f>AVERAGE(C126:E126)</f>
        <v>-0.18150463466728314</v>
      </c>
      <c r="H126">
        <f>STDEV(C126:E126)</f>
        <v>0.25525250309706365</v>
      </c>
      <c r="I126">
        <f>(B126*B4+C126*C4+D126*D4+E126*E4+F126*F4)/SUM(B4:F4)</f>
        <v>0.15174163266953614</v>
      </c>
    </row>
    <row r="127" spans="1:9" ht="12.75">
      <c r="A127" t="s">
        <v>86</v>
      </c>
      <c r="B127">
        <f>B87*10000/B62</f>
        <v>0.26198861282219804</v>
      </c>
      <c r="C127">
        <f>C87*10000/C62</f>
        <v>-0.12549796444404326</v>
      </c>
      <c r="D127">
        <f>D87*10000/D62</f>
        <v>0.12434435212137657</v>
      </c>
      <c r="E127">
        <f>E87*10000/E62</f>
        <v>0.04028674120847396</v>
      </c>
      <c r="F127">
        <f>F87*10000/F62</f>
        <v>0.643435536654648</v>
      </c>
      <c r="G127">
        <f>AVERAGE(C127:E127)</f>
        <v>0.013044376295269089</v>
      </c>
      <c r="H127">
        <f>STDEV(C127:E127)</f>
        <v>0.12712948368196114</v>
      </c>
      <c r="I127">
        <f>(B127*B4+C127*C4+D127*D4+E127*E4+F127*F4)/SUM(B4:F4)</f>
        <v>0.1330719496971769</v>
      </c>
    </row>
    <row r="128" spans="1:9" ht="12.75">
      <c r="A128" t="s">
        <v>87</v>
      </c>
      <c r="B128">
        <f>B88*10000/B62</f>
        <v>0.2884284863373109</v>
      </c>
      <c r="C128">
        <f>C88*10000/C62</f>
        <v>-0.3596302525947731</v>
      </c>
      <c r="D128">
        <f>D88*10000/D62</f>
        <v>-0.19104035205414438</v>
      </c>
      <c r="E128">
        <f>E88*10000/E62</f>
        <v>0.2917265342649627</v>
      </c>
      <c r="F128">
        <f>F88*10000/F62</f>
        <v>0.20254638199008304</v>
      </c>
      <c r="G128">
        <f>AVERAGE(C128:E128)</f>
        <v>-0.08631469012798493</v>
      </c>
      <c r="H128">
        <f>STDEV(C128:E128)</f>
        <v>0.338071019382709</v>
      </c>
      <c r="I128">
        <f>(B128*B4+C128*C4+D128*D4+E128*E4+F128*F4)/SUM(B4:F4)</f>
        <v>0.0065693398189028505</v>
      </c>
    </row>
    <row r="129" spans="1:9" ht="12.75">
      <c r="A129" t="s">
        <v>88</v>
      </c>
      <c r="B129">
        <f>B89*10000/B62</f>
        <v>0.058616143779733176</v>
      </c>
      <c r="C129">
        <f>C89*10000/C62</f>
        <v>-0.025599411437031802</v>
      </c>
      <c r="D129">
        <f>D89*10000/D62</f>
        <v>-0.03959525188953696</v>
      </c>
      <c r="E129">
        <f>E89*10000/E62</f>
        <v>-0.1347247289600184</v>
      </c>
      <c r="F129">
        <f>F89*10000/F62</f>
        <v>-0.15206225505786017</v>
      </c>
      <c r="G129">
        <f>AVERAGE(C129:E129)</f>
        <v>-0.06663979742886238</v>
      </c>
      <c r="H129">
        <f>STDEV(C129:E129)</f>
        <v>0.05937709418365509</v>
      </c>
      <c r="I129">
        <f>(B129*B4+C129*C4+D129*D4+E129*E4+F129*F4)/SUM(B4:F4)</f>
        <v>-0.05982499931774037</v>
      </c>
    </row>
    <row r="130" spans="1:9" ht="12.75">
      <c r="A130" t="s">
        <v>89</v>
      </c>
      <c r="B130">
        <f>B90*10000/B62</f>
        <v>0.009263122249462172</v>
      </c>
      <c r="C130">
        <f>C90*10000/C62</f>
        <v>-0.015928262435537497</v>
      </c>
      <c r="D130">
        <f>D90*10000/D62</f>
        <v>0.03710088013348427</v>
      </c>
      <c r="E130">
        <f>E90*10000/E62</f>
        <v>-0.06194619173042188</v>
      </c>
      <c r="F130">
        <f>F90*10000/F62</f>
        <v>0.2942275775500972</v>
      </c>
      <c r="G130">
        <f>AVERAGE(C130:E130)</f>
        <v>-0.013591191344158371</v>
      </c>
      <c r="H130">
        <f>STDEV(C130:E130)</f>
        <v>0.049564877051880875</v>
      </c>
      <c r="I130">
        <f>(B130*B4+C130*C4+D130*D4+E130*E4+F130*F4)/SUM(B4:F4)</f>
        <v>0.03068181906700403</v>
      </c>
    </row>
    <row r="131" spans="1:9" ht="12.75">
      <c r="A131" t="s">
        <v>90</v>
      </c>
      <c r="B131">
        <f>B91*10000/B62</f>
        <v>0.0365130856112562</v>
      </c>
      <c r="C131">
        <f>C91*10000/C62</f>
        <v>0.03559558628791534</v>
      </c>
      <c r="D131">
        <f>D91*10000/D62</f>
        <v>0.025861589317359077</v>
      </c>
      <c r="E131">
        <f>E91*10000/E62</f>
        <v>0.031376850762519094</v>
      </c>
      <c r="F131">
        <f>F91*10000/F62</f>
        <v>0.06835236676163897</v>
      </c>
      <c r="G131">
        <f>AVERAGE(C131:E131)</f>
        <v>0.03094467545593117</v>
      </c>
      <c r="H131">
        <f>STDEV(C131:E131)</f>
        <v>0.004881368238252254</v>
      </c>
      <c r="I131">
        <f>(B131*B4+C131*C4+D131*D4+E131*E4+F131*F4)/SUM(B4:F4)</f>
        <v>0.036731357557791146</v>
      </c>
    </row>
    <row r="132" spans="1:9" ht="12.75">
      <c r="A132" t="s">
        <v>91</v>
      </c>
      <c r="B132">
        <f>B92*10000/B62</f>
        <v>0.02677053288827689</v>
      </c>
      <c r="C132">
        <f>C92*10000/C62</f>
        <v>-0.015409166357157592</v>
      </c>
      <c r="D132">
        <f>D92*10000/D62</f>
        <v>-0.02652238110072514</v>
      </c>
      <c r="E132">
        <f>E92*10000/E62</f>
        <v>0.023535203114579326</v>
      </c>
      <c r="F132">
        <f>F92*10000/F62</f>
        <v>0.05413009190039982</v>
      </c>
      <c r="G132">
        <f>AVERAGE(C132:E132)</f>
        <v>-0.006132114781101135</v>
      </c>
      <c r="H132">
        <f>STDEV(C132:E132)</f>
        <v>0.026286654386336112</v>
      </c>
      <c r="I132">
        <f>(B132*B4+C132*C4+D132*D4+E132*E4+F132*F4)/SUM(B4:F4)</f>
        <v>0.006667720567222607</v>
      </c>
    </row>
    <row r="133" spans="1:9" ht="12.75">
      <c r="A133" t="s">
        <v>92</v>
      </c>
      <c r="B133">
        <f>B93*10000/B62</f>
        <v>0.0888779842995078</v>
      </c>
      <c r="C133">
        <f>C93*10000/C62</f>
        <v>0.07580091345521782</v>
      </c>
      <c r="D133">
        <f>D93*10000/D62</f>
        <v>0.08178534751561041</v>
      </c>
      <c r="E133">
        <f>E93*10000/E62</f>
        <v>0.09454408219565733</v>
      </c>
      <c r="F133">
        <f>F93*10000/F62</f>
        <v>0.06377481119415188</v>
      </c>
      <c r="G133">
        <f>AVERAGE(C133:E133)</f>
        <v>0.08404344772216184</v>
      </c>
      <c r="H133">
        <f>STDEV(C133:E133)</f>
        <v>0.00957344535761653</v>
      </c>
      <c r="I133">
        <f>(B133*B4+C133*C4+D133*D4+E133*E4+F133*F4)/SUM(B4:F4)</f>
        <v>0.08204916546989946</v>
      </c>
    </row>
    <row r="134" spans="1:9" ht="12.75">
      <c r="A134" t="s">
        <v>93</v>
      </c>
      <c r="B134">
        <f>B94*10000/B62</f>
        <v>-0.013456751210324542</v>
      </c>
      <c r="C134">
        <f>C94*10000/C62</f>
        <v>-0.007257937681789104</v>
      </c>
      <c r="D134">
        <f>D94*10000/D62</f>
        <v>0.005908921794986061</v>
      </c>
      <c r="E134">
        <f>E94*10000/E62</f>
        <v>0.007476951173772245</v>
      </c>
      <c r="F134">
        <f>F94*10000/F62</f>
        <v>-0.01602623767257236</v>
      </c>
      <c r="G134">
        <f>AVERAGE(C134:E134)</f>
        <v>0.0020426450956564004</v>
      </c>
      <c r="H134">
        <f>STDEV(C134:E134)</f>
        <v>0.008092608296048381</v>
      </c>
      <c r="I134">
        <f>(B134*B4+C134*C4+D134*D4+E134*E4+F134*F4)/SUM(B4:F4)</f>
        <v>-0.0026122448994764826</v>
      </c>
    </row>
    <row r="135" spans="1:9" ht="12.75">
      <c r="A135" t="s">
        <v>94</v>
      </c>
      <c r="B135">
        <f>B95*10000/B62</f>
        <v>0.001786191882414201</v>
      </c>
      <c r="C135">
        <f>C95*10000/C62</f>
        <v>0.004802480661440699</v>
      </c>
      <c r="D135">
        <f>D95*10000/D62</f>
        <v>0.00251164470080385</v>
      </c>
      <c r="E135">
        <f>E95*10000/E62</f>
        <v>-0.008097485545432761</v>
      </c>
      <c r="F135">
        <f>F95*10000/F62</f>
        <v>0.0008106406518133656</v>
      </c>
      <c r="G135">
        <f>AVERAGE(C135:E135)</f>
        <v>-0.0002611200610627377</v>
      </c>
      <c r="H135">
        <f>STDEV(C135:E135)</f>
        <v>0.006882474144746648</v>
      </c>
      <c r="I135">
        <f>(B135*B4+C135*C4+D135*D4+E135*E4+F135*F4)/SUM(B4:F4)</f>
        <v>0.00017809716140431076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2005-12-12T09:31:51Z</cp:lastPrinted>
  <dcterms:created xsi:type="dcterms:W3CDTF">2005-12-12T09:31:51Z</dcterms:created>
  <dcterms:modified xsi:type="dcterms:W3CDTF">2005-12-12T12:48:02Z</dcterms:modified>
  <cp:category/>
  <cp:version/>
  <cp:contentType/>
  <cp:contentStatus/>
</cp:coreProperties>
</file>