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<sst xmlns="http://schemas.openxmlformats.org/spreadsheetml/2006/main" count="204" uniqueCount="98">
  <si>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Mon 12/12/2005       10:52:26</t>
  </si>
  <si>
    <t>LISSNER</t>
  </si>
  <si>
    <t>HCMQAP764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</si>
  <si>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</si>
  <si>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</si>
  <si>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</si>
  <si>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</si>
  <si>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</si>
  <si>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</si>
  <si>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</si>
  <si>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</si>
  <si>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</si>
  <si>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</si>
  <si>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</si>
  <si>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</si>
  <si>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</si>
  <si>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</si>
  <si>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</si>
  <si>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</si>
  <si>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</si>
  <si>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</si>
  <si>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</si>
  <si>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</si>
  <si>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</si>
  <si>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</si>
  <si>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</si>
  <si>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</si>
  <si>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</si>
  <si>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</si>
  <si>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</si>
  <si>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</si>
  <si>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</si>
  <si>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</si>
  <si>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</si>
  <si>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</si>
  <si>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</si>
  <si>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</si>
  <si>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</si>
  <si>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</si>
  <si>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</si>
  <si>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</si>
  <si>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</si>
  <si>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</si>
  <si>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</si>
  <si>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</si>
  <si>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</si>
  <si>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</si>
  <si>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</si>
  <si>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</si>
  <si>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</si>
  <si>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</si>
  <si>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</si>
  <si>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56mn</t>
  </si>
  <si>
    <t>Dx moy(m)</t>
  </si>
  <si>
    <t>Dy moy(m)</t>
  </si>
  <si>
    <t>Dx moy (mm)</t>
  </si>
  <si>
    <t>Dy moy (mm)</t>
  </si>
  <si>
    <t>* = Integral error  ! = Central error           Conclusion : ACCEPTED           Duration : 56mn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</si>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</sst>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8020058"/>
        <c:axId val="29527339"/>
      </c:lineChart>
      <c:catAx>
        <c:axId val="4802005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527339"/>
        <c:crosses val="autoZero"/>
        <c:auto val="1"/>
        <c:lblOffset val="100"/>
        <c:noMultiLvlLbl val="0"/>
      </c:catAx>
      <c:valAx>
        <c:axId val="29527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02005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-0.002261</v>
      </c>
      <c r="C4" s="12">
        <v>-0.003756</v>
      </c>
      <c r="D4" s="12">
        <v>-0.003755</v>
      </c>
      <c r="E4" s="12">
        <v>-0.003754</v>
      </c>
      <c r="F4" s="24">
        <v>-0.00208</v>
      </c>
      <c r="G4" s="34">
        <v>-0.011703</v>
      </c>
    </row>
    <row r="5" spans="1:7" ht="12.75" thickBot="1">
      <c r="A5" s="44" t="s">
        <v>13</v>
      </c>
      <c r="B5" s="45">
        <v>4.667993</v>
      </c>
      <c r="C5" s="46">
        <v>2.836756</v>
      </c>
      <c r="D5" s="46">
        <v>-1.06355</v>
      </c>
      <c r="E5" s="46">
        <v>-1.681462</v>
      </c>
      <c r="F5" s="47">
        <v>-5.157565</v>
      </c>
      <c r="G5" s="48">
        <v>3.065749</v>
      </c>
    </row>
    <row r="6" spans="1:7" ht="12.75" thickTop="1">
      <c r="A6" s="6" t="s">
        <v>14</v>
      </c>
      <c r="B6" s="39">
        <v>31.21953</v>
      </c>
      <c r="C6" s="40">
        <v>-66.30187</v>
      </c>
      <c r="D6" s="40">
        <v>26.48861</v>
      </c>
      <c r="E6" s="40">
        <v>-33.08642</v>
      </c>
      <c r="F6" s="41">
        <v>97.63459</v>
      </c>
      <c r="G6" s="42">
        <v>-0.004556044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5.294158</v>
      </c>
      <c r="C8" s="13">
        <v>1.120351</v>
      </c>
      <c r="D8" s="13">
        <v>0.8287921</v>
      </c>
      <c r="E8" s="13">
        <v>2.082973</v>
      </c>
      <c r="F8" s="25">
        <v>-1.386593</v>
      </c>
      <c r="G8" s="35">
        <v>1.552499</v>
      </c>
    </row>
    <row r="9" spans="1:7" ht="12">
      <c r="A9" s="20" t="s">
        <v>17</v>
      </c>
      <c r="B9" s="29">
        <v>0.125788</v>
      </c>
      <c r="C9" s="13">
        <v>-0.5852458</v>
      </c>
      <c r="D9" s="13">
        <v>0.0004549277</v>
      </c>
      <c r="E9" s="13">
        <v>0.3618391</v>
      </c>
      <c r="F9" s="25">
        <v>1.485185</v>
      </c>
      <c r="G9" s="35">
        <v>0.1625078</v>
      </c>
    </row>
    <row r="10" spans="1:7" ht="12">
      <c r="A10" s="20" t="s">
        <v>18</v>
      </c>
      <c r="B10" s="29">
        <v>-0.885383</v>
      </c>
      <c r="C10" s="13">
        <v>-0.7075881</v>
      </c>
      <c r="D10" s="13">
        <v>-0.2382822</v>
      </c>
      <c r="E10" s="13">
        <v>-0.4359201</v>
      </c>
      <c r="F10" s="25">
        <v>0.4084544</v>
      </c>
      <c r="G10" s="35">
        <v>-0.4062835</v>
      </c>
    </row>
    <row r="11" spans="1:7" ht="12">
      <c r="A11" s="21" t="s">
        <v>19</v>
      </c>
      <c r="B11" s="31">
        <v>1.601234</v>
      </c>
      <c r="C11" s="15">
        <v>0.7835289</v>
      </c>
      <c r="D11" s="15">
        <v>1.024882</v>
      </c>
      <c r="E11" s="15">
        <v>0.957582</v>
      </c>
      <c r="F11" s="27">
        <v>13.21127</v>
      </c>
      <c r="G11" s="37">
        <v>2.658486</v>
      </c>
    </row>
    <row r="12" spans="1:7" ht="12">
      <c r="A12" s="20" t="s">
        <v>20</v>
      </c>
      <c r="B12" s="29">
        <v>0.0561483</v>
      </c>
      <c r="C12" s="13">
        <v>-0.1521219</v>
      </c>
      <c r="D12" s="13">
        <v>-0.07366748</v>
      </c>
      <c r="E12" s="13">
        <v>-0.2464751</v>
      </c>
      <c r="F12" s="25">
        <v>-0.05328714</v>
      </c>
      <c r="G12" s="35">
        <v>-0.1125763</v>
      </c>
    </row>
    <row r="13" spans="1:7" ht="12">
      <c r="A13" s="20" t="s">
        <v>21</v>
      </c>
      <c r="B13" s="29">
        <v>0.1076536</v>
      </c>
      <c r="C13" s="13">
        <v>-0.2203708</v>
      </c>
      <c r="D13" s="13">
        <v>-0.2220418</v>
      </c>
      <c r="E13" s="13">
        <v>-0.1584363</v>
      </c>
      <c r="F13" s="25">
        <v>0.0747788</v>
      </c>
      <c r="G13" s="35">
        <v>-0.1190081</v>
      </c>
    </row>
    <row r="14" spans="1:7" ht="12">
      <c r="A14" s="20" t="s">
        <v>22</v>
      </c>
      <c r="B14" s="29">
        <v>0.01195813</v>
      </c>
      <c r="C14" s="13">
        <v>-0.02183974</v>
      </c>
      <c r="D14" s="13">
        <v>0.01624803</v>
      </c>
      <c r="E14" s="13">
        <v>0.08993924</v>
      </c>
      <c r="F14" s="25">
        <v>0.2004169</v>
      </c>
      <c r="G14" s="35">
        <v>0.04874046</v>
      </c>
    </row>
    <row r="15" spans="1:7" ht="12">
      <c r="A15" s="21" t="s">
        <v>23</v>
      </c>
      <c r="B15" s="31">
        <v>-0.3993268</v>
      </c>
      <c r="C15" s="15">
        <v>-0.129482</v>
      </c>
      <c r="D15" s="15">
        <v>-0.1324236</v>
      </c>
      <c r="E15" s="15">
        <v>-0.04053575</v>
      </c>
      <c r="F15" s="27">
        <v>-0.3020913</v>
      </c>
      <c r="G15" s="37">
        <v>-0.1708965</v>
      </c>
    </row>
    <row r="16" spans="1:7" ht="12">
      <c r="A16" s="20" t="s">
        <v>24</v>
      </c>
      <c r="B16" s="29">
        <v>-0.02125179</v>
      </c>
      <c r="C16" s="13">
        <v>-0.003766741</v>
      </c>
      <c r="D16" s="13">
        <v>-0.01291603</v>
      </c>
      <c r="E16" s="13">
        <v>-0.0005786778</v>
      </c>
      <c r="F16" s="25">
        <v>-0.01007678</v>
      </c>
      <c r="G16" s="35">
        <v>-0.008579568</v>
      </c>
    </row>
    <row r="17" spans="1:7" ht="12">
      <c r="A17" s="20" t="s">
        <v>25</v>
      </c>
      <c r="B17" s="29">
        <v>-0.004314925</v>
      </c>
      <c r="C17" s="13">
        <v>-0.02174708</v>
      </c>
      <c r="D17" s="13">
        <v>-0.00450624</v>
      </c>
      <c r="E17" s="13">
        <v>-0.00572577</v>
      </c>
      <c r="F17" s="25">
        <v>-0.02194759</v>
      </c>
      <c r="G17" s="35">
        <v>-0.01124725</v>
      </c>
    </row>
    <row r="18" spans="1:7" ht="12">
      <c r="A18" s="20" t="s">
        <v>26</v>
      </c>
      <c r="B18" s="29">
        <v>0.01197271</v>
      </c>
      <c r="C18" s="13">
        <v>0.04370948</v>
      </c>
      <c r="D18" s="13">
        <v>0.02468721</v>
      </c>
      <c r="E18" s="13">
        <v>0.05216555</v>
      </c>
      <c r="F18" s="25">
        <v>-0.01534629</v>
      </c>
      <c r="G18" s="35">
        <v>0.02870661</v>
      </c>
    </row>
    <row r="19" spans="1:7" ht="12">
      <c r="A19" s="21" t="s">
        <v>27</v>
      </c>
      <c r="B19" s="31">
        <v>-0.1988528</v>
      </c>
      <c r="C19" s="15">
        <v>-0.1873639</v>
      </c>
      <c r="D19" s="15">
        <v>-0.1970455</v>
      </c>
      <c r="E19" s="15">
        <v>-0.1865857</v>
      </c>
      <c r="F19" s="27">
        <v>-0.1471806</v>
      </c>
      <c r="G19" s="37">
        <v>-0.1858156</v>
      </c>
    </row>
    <row r="20" spans="1:7" ht="12.75" thickBot="1">
      <c r="A20" s="44" t="s">
        <v>28</v>
      </c>
      <c r="B20" s="45">
        <v>0.0004673192</v>
      </c>
      <c r="C20" s="46">
        <v>-0.002241124</v>
      </c>
      <c r="D20" s="46">
        <v>-0.002707441</v>
      </c>
      <c r="E20" s="46">
        <v>0.001415341</v>
      </c>
      <c r="F20" s="47">
        <v>0.0009445448</v>
      </c>
      <c r="G20" s="48">
        <v>-0.0006568823</v>
      </c>
    </row>
    <row r="21" spans="1:7" ht="12.75" thickTop="1">
      <c r="A21" s="6" t="s">
        <v>29</v>
      </c>
      <c r="B21" s="39">
        <v>-41.33868</v>
      </c>
      <c r="C21" s="40">
        <v>31.57942</v>
      </c>
      <c r="D21" s="40">
        <v>-12.31485</v>
      </c>
      <c r="E21" s="40">
        <v>-16.31189</v>
      </c>
      <c r="F21" s="41">
        <v>39.61749</v>
      </c>
      <c r="G21" s="43">
        <v>0.003749611</v>
      </c>
    </row>
    <row r="22" spans="1:7" ht="12">
      <c r="A22" s="20" t="s">
        <v>30</v>
      </c>
      <c r="B22" s="29">
        <v>93.36258</v>
      </c>
      <c r="C22" s="13">
        <v>56.73573</v>
      </c>
      <c r="D22" s="13">
        <v>-21.27103</v>
      </c>
      <c r="E22" s="13">
        <v>-33.62937</v>
      </c>
      <c r="F22" s="25">
        <v>-103.155</v>
      </c>
      <c r="G22" s="36">
        <v>0</v>
      </c>
    </row>
    <row r="23" spans="1:7" ht="12">
      <c r="A23" s="20" t="s">
        <v>31</v>
      </c>
      <c r="B23" s="29">
        <v>-0.8592436</v>
      </c>
      <c r="C23" s="13">
        <v>2.821643</v>
      </c>
      <c r="D23" s="13">
        <v>3.379957</v>
      </c>
      <c r="E23" s="13">
        <v>0.693917</v>
      </c>
      <c r="F23" s="25">
        <v>5.785463</v>
      </c>
      <c r="G23" s="35">
        <v>2.305754</v>
      </c>
    </row>
    <row r="24" spans="1:7" ht="12">
      <c r="A24" s="20" t="s">
        <v>32</v>
      </c>
      <c r="B24" s="29">
        <v>0.287201</v>
      </c>
      <c r="C24" s="13">
        <v>-0.4427273</v>
      </c>
      <c r="D24" s="13">
        <v>-0.8282212</v>
      </c>
      <c r="E24" s="13">
        <v>-0.194623</v>
      </c>
      <c r="F24" s="25">
        <v>3.929033</v>
      </c>
      <c r="G24" s="35">
        <v>0.2127003</v>
      </c>
    </row>
    <row r="25" spans="1:7" ht="12">
      <c r="A25" s="20" t="s">
        <v>33</v>
      </c>
      <c r="B25" s="29">
        <v>0.05722275</v>
      </c>
      <c r="C25" s="13">
        <v>1.741039</v>
      </c>
      <c r="D25" s="13">
        <v>1.468054</v>
      </c>
      <c r="E25" s="13">
        <v>0.8770415</v>
      </c>
      <c r="F25" s="25">
        <v>-1.044201</v>
      </c>
      <c r="G25" s="35">
        <v>0.8522984</v>
      </c>
    </row>
    <row r="26" spans="1:7" ht="12">
      <c r="A26" s="21" t="s">
        <v>34</v>
      </c>
      <c r="B26" s="31">
        <v>0.2460596</v>
      </c>
      <c r="C26" s="15">
        <v>-0.008250603</v>
      </c>
      <c r="D26" s="15">
        <v>-0.4216502</v>
      </c>
      <c r="E26" s="15">
        <v>-0.2061134</v>
      </c>
      <c r="F26" s="27">
        <v>0.6600251</v>
      </c>
      <c r="G26" s="37">
        <v>-0.02955782</v>
      </c>
    </row>
    <row r="27" spans="1:7" ht="12">
      <c r="A27" s="20" t="s">
        <v>35</v>
      </c>
      <c r="B27" s="29">
        <v>0.2250764</v>
      </c>
      <c r="C27" s="13">
        <v>0.01711239</v>
      </c>
      <c r="D27" s="13">
        <v>-0.004795625</v>
      </c>
      <c r="E27" s="13">
        <v>0.1178168</v>
      </c>
      <c r="F27" s="25">
        <v>0.8369297</v>
      </c>
      <c r="G27" s="35">
        <v>0.1754867</v>
      </c>
    </row>
    <row r="28" spans="1:7" ht="12">
      <c r="A28" s="20" t="s">
        <v>36</v>
      </c>
      <c r="B28" s="29">
        <v>0.005301835</v>
      </c>
      <c r="C28" s="13">
        <v>-0.6613239</v>
      </c>
      <c r="D28" s="13">
        <v>-0.2182081</v>
      </c>
      <c r="E28" s="13">
        <v>0.1668237</v>
      </c>
      <c r="F28" s="25">
        <v>0.6013649</v>
      </c>
      <c r="G28" s="35">
        <v>-0.09058549</v>
      </c>
    </row>
    <row r="29" spans="1:7" ht="12">
      <c r="A29" s="20" t="s">
        <v>37</v>
      </c>
      <c r="B29" s="29">
        <v>0.06049371</v>
      </c>
      <c r="C29" s="13">
        <v>-0.005930471</v>
      </c>
      <c r="D29" s="13">
        <v>-0.001380809</v>
      </c>
      <c r="E29" s="13">
        <v>0.1191204</v>
      </c>
      <c r="F29" s="25">
        <v>0.1121152</v>
      </c>
      <c r="G29" s="35">
        <v>0.05060058</v>
      </c>
    </row>
    <row r="30" spans="1:7" ht="12">
      <c r="A30" s="21" t="s">
        <v>38</v>
      </c>
      <c r="B30" s="31">
        <v>-0.01479968</v>
      </c>
      <c r="C30" s="15">
        <v>0.06064106</v>
      </c>
      <c r="D30" s="15">
        <v>0.005555247</v>
      </c>
      <c r="E30" s="15">
        <v>0.00777626</v>
      </c>
      <c r="F30" s="27">
        <v>0.330301</v>
      </c>
      <c r="G30" s="37">
        <v>0.05970263</v>
      </c>
    </row>
    <row r="31" spans="1:7" ht="12">
      <c r="A31" s="20" t="s">
        <v>39</v>
      </c>
      <c r="B31" s="29">
        <v>0.008332751</v>
      </c>
      <c r="C31" s="13">
        <v>-0.07410176</v>
      </c>
      <c r="D31" s="13">
        <v>-0.07493431</v>
      </c>
      <c r="E31" s="13">
        <v>-0.03741351</v>
      </c>
      <c r="F31" s="25">
        <v>0.1009861</v>
      </c>
      <c r="G31" s="35">
        <v>-0.03019219</v>
      </c>
    </row>
    <row r="32" spans="1:7" ht="12">
      <c r="A32" s="20" t="s">
        <v>40</v>
      </c>
      <c r="B32" s="29">
        <v>0.02409912</v>
      </c>
      <c r="C32" s="13">
        <v>-0.08688411</v>
      </c>
      <c r="D32" s="13">
        <v>-0.02208172</v>
      </c>
      <c r="E32" s="13">
        <v>0.01938797</v>
      </c>
      <c r="F32" s="25">
        <v>0.05967513</v>
      </c>
      <c r="G32" s="35">
        <v>-0.01011035</v>
      </c>
    </row>
    <row r="33" spans="1:7" ht="12">
      <c r="A33" s="20" t="s">
        <v>41</v>
      </c>
      <c r="B33" s="29">
        <v>0.1043478</v>
      </c>
      <c r="C33" s="13">
        <v>0.05132914</v>
      </c>
      <c r="D33" s="13">
        <v>0.06511123</v>
      </c>
      <c r="E33" s="13">
        <v>0.06841069</v>
      </c>
      <c r="F33" s="25">
        <v>0.0682746</v>
      </c>
      <c r="G33" s="35">
        <v>0.0686912</v>
      </c>
    </row>
    <row r="34" spans="1:7" ht="12">
      <c r="A34" s="21" t="s">
        <v>42</v>
      </c>
      <c r="B34" s="31">
        <v>-0.016274</v>
      </c>
      <c r="C34" s="15">
        <v>-0.006596341</v>
      </c>
      <c r="D34" s="15">
        <v>0.001569786</v>
      </c>
      <c r="E34" s="15">
        <v>-0.003828858</v>
      </c>
      <c r="F34" s="27">
        <v>-0.01178273</v>
      </c>
      <c r="G34" s="37">
        <v>-0.006030244</v>
      </c>
    </row>
    <row r="35" spans="1:7" ht="12.75" thickBot="1">
      <c r="A35" s="22" t="s">
        <v>43</v>
      </c>
      <c r="B35" s="32">
        <v>0.002568387</v>
      </c>
      <c r="C35" s="16">
        <v>-0.001839806</v>
      </c>
      <c r="D35" s="16">
        <v>-0.004997236</v>
      </c>
      <c r="E35" s="16">
        <v>-0.002900637</v>
      </c>
      <c r="F35" s="28">
        <v>0.003999782</v>
      </c>
      <c r="G35" s="38">
        <v>-0.001437363</v>
      </c>
    </row>
    <row r="36" spans="1:7" ht="12">
      <c r="A36" s="4" t="s">
        <v>44</v>
      </c>
      <c r="B36" s="3">
        <v>17.60864</v>
      </c>
      <c r="C36" s="3">
        <v>17.6239</v>
      </c>
      <c r="D36" s="3">
        <v>17.65442</v>
      </c>
      <c r="E36" s="3">
        <v>17.67578</v>
      </c>
      <c r="F36" s="3">
        <v>17.70935</v>
      </c>
      <c r="G36" s="3"/>
    </row>
    <row r="37" spans="1:6" ht="12">
      <c r="A37" s="4" t="s">
        <v>45</v>
      </c>
      <c r="B37" s="2">
        <v>0.1434326</v>
      </c>
      <c r="C37" s="2">
        <v>0.2003988</v>
      </c>
      <c r="D37" s="2">
        <v>0.2339681</v>
      </c>
      <c r="E37" s="2">
        <v>0.2522787</v>
      </c>
      <c r="F37" s="2">
        <v>0.2563477</v>
      </c>
    </row>
    <row r="38" spans="1:7" ht="12">
      <c r="A38" s="4" t="s">
        <v>53</v>
      </c>
      <c r="B38" s="2">
        <v>-5.241252E-05</v>
      </c>
      <c r="C38" s="2">
        <v>0.000112405</v>
      </c>
      <c r="D38" s="2">
        <v>-4.507496E-05</v>
      </c>
      <c r="E38" s="2">
        <v>5.615302E-05</v>
      </c>
      <c r="F38" s="2">
        <v>-0.0001652665</v>
      </c>
      <c r="G38" s="2">
        <v>0.0002028916</v>
      </c>
    </row>
    <row r="39" spans="1:7" ht="12.75" thickBot="1">
      <c r="A39" s="4" t="s">
        <v>54</v>
      </c>
      <c r="B39" s="2">
        <v>7.076509E-05</v>
      </c>
      <c r="C39" s="2">
        <v>-5.432276E-05</v>
      </c>
      <c r="D39" s="2">
        <v>2.083936E-05</v>
      </c>
      <c r="E39" s="2">
        <v>2.791905E-05</v>
      </c>
      <c r="F39" s="2">
        <v>-6.905453E-05</v>
      </c>
      <c r="G39" s="2">
        <v>0.0007780174</v>
      </c>
    </row>
    <row r="40" spans="2:7" ht="12.75" thickBot="1">
      <c r="B40" s="7" t="s">
        <v>46</v>
      </c>
      <c r="C40" s="18">
        <v>-0.003755</v>
      </c>
      <c r="D40" s="17" t="s">
        <v>47</v>
      </c>
      <c r="E40" s="18">
        <v>3.116822</v>
      </c>
      <c r="F40" s="17" t="s">
        <v>48</v>
      </c>
      <c r="G40" s="8">
        <v>55.045253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3.140625" style="0" bestFit="1" customWidth="1"/>
    <col min="4" max="4" width="13.7109375" style="0" bestFit="1" customWidth="1"/>
    <col min="5" max="5" width="18.28125" style="0" bestFit="1" customWidth="1"/>
    <col min="6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0.002261</v>
      </c>
      <c r="C4">
        <v>0.003756</v>
      </c>
      <c r="D4">
        <v>0.003755</v>
      </c>
      <c r="E4">
        <v>0.003754</v>
      </c>
      <c r="F4">
        <v>0.00208</v>
      </c>
      <c r="G4">
        <v>0.011703</v>
      </c>
    </row>
    <row r="5" spans="1:7" ht="12.75">
      <c r="A5" t="s">
        <v>13</v>
      </c>
      <c r="B5">
        <v>4.667993</v>
      </c>
      <c r="C5">
        <v>2.836756</v>
      </c>
      <c r="D5">
        <v>-1.06355</v>
      </c>
      <c r="E5">
        <v>-1.681462</v>
      </c>
      <c r="F5">
        <v>-5.157565</v>
      </c>
      <c r="G5">
        <v>3.065749</v>
      </c>
    </row>
    <row r="6" spans="1:7" ht="12.75">
      <c r="A6" t="s">
        <v>14</v>
      </c>
      <c r="B6" s="49">
        <v>31.21953</v>
      </c>
      <c r="C6" s="49">
        <v>-66.30187</v>
      </c>
      <c r="D6" s="49">
        <v>26.48861</v>
      </c>
      <c r="E6" s="49">
        <v>-33.08642</v>
      </c>
      <c r="F6" s="49">
        <v>97.63459</v>
      </c>
      <c r="G6" s="49">
        <v>-0.004556044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5.294158</v>
      </c>
      <c r="C8" s="49">
        <v>1.120351</v>
      </c>
      <c r="D8" s="49">
        <v>0.8287921</v>
      </c>
      <c r="E8" s="49">
        <v>2.082973</v>
      </c>
      <c r="F8" s="49">
        <v>-1.386593</v>
      </c>
      <c r="G8" s="49">
        <v>1.552499</v>
      </c>
    </row>
    <row r="9" spans="1:7" ht="12.75">
      <c r="A9" t="s">
        <v>17</v>
      </c>
      <c r="B9" s="49">
        <v>0.125788</v>
      </c>
      <c r="C9" s="49">
        <v>-0.5852458</v>
      </c>
      <c r="D9" s="49">
        <v>0.0004549277</v>
      </c>
      <c r="E9" s="49">
        <v>0.3618391</v>
      </c>
      <c r="F9" s="49">
        <v>1.485185</v>
      </c>
      <c r="G9" s="49">
        <v>0.1625078</v>
      </c>
    </row>
    <row r="10" spans="1:7" ht="12.75">
      <c r="A10" t="s">
        <v>18</v>
      </c>
      <c r="B10" s="49">
        <v>-0.885383</v>
      </c>
      <c r="C10" s="49">
        <v>-0.7075881</v>
      </c>
      <c r="D10" s="49">
        <v>-0.2382822</v>
      </c>
      <c r="E10" s="49">
        <v>-0.4359201</v>
      </c>
      <c r="F10" s="49">
        <v>0.4084544</v>
      </c>
      <c r="G10" s="49">
        <v>-0.4062835</v>
      </c>
    </row>
    <row r="11" spans="1:7" ht="12.75">
      <c r="A11" t="s">
        <v>19</v>
      </c>
      <c r="B11" s="49">
        <v>1.601234</v>
      </c>
      <c r="C11" s="49">
        <v>0.7835289</v>
      </c>
      <c r="D11" s="49">
        <v>1.024882</v>
      </c>
      <c r="E11" s="49">
        <v>0.957582</v>
      </c>
      <c r="F11" s="49">
        <v>13.21127</v>
      </c>
      <c r="G11" s="49">
        <v>2.658486</v>
      </c>
    </row>
    <row r="12" spans="1:7" ht="12.75">
      <c r="A12" t="s">
        <v>20</v>
      </c>
      <c r="B12" s="49">
        <v>0.0561483</v>
      </c>
      <c r="C12" s="49">
        <v>-0.1521219</v>
      </c>
      <c r="D12" s="49">
        <v>-0.07366748</v>
      </c>
      <c r="E12" s="49">
        <v>-0.2464751</v>
      </c>
      <c r="F12" s="49">
        <v>-0.05328714</v>
      </c>
      <c r="G12" s="49">
        <v>-0.1125763</v>
      </c>
    </row>
    <row r="13" spans="1:7" ht="12.75">
      <c r="A13" t="s">
        <v>21</v>
      </c>
      <c r="B13" s="49">
        <v>0.1076536</v>
      </c>
      <c r="C13" s="49">
        <v>-0.2203708</v>
      </c>
      <c r="D13" s="49">
        <v>-0.2220418</v>
      </c>
      <c r="E13" s="49">
        <v>-0.1584363</v>
      </c>
      <c r="F13" s="49">
        <v>0.0747788</v>
      </c>
      <c r="G13" s="49">
        <v>-0.1190081</v>
      </c>
    </row>
    <row r="14" spans="1:7" ht="12.75">
      <c r="A14" t="s">
        <v>22</v>
      </c>
      <c r="B14" s="49">
        <v>0.01195813</v>
      </c>
      <c r="C14" s="49">
        <v>-0.02183974</v>
      </c>
      <c r="D14" s="49">
        <v>0.01624803</v>
      </c>
      <c r="E14" s="49">
        <v>0.08993924</v>
      </c>
      <c r="F14" s="49">
        <v>0.2004169</v>
      </c>
      <c r="G14" s="49">
        <v>0.04874046</v>
      </c>
    </row>
    <row r="15" spans="1:7" ht="12.75">
      <c r="A15" t="s">
        <v>23</v>
      </c>
      <c r="B15" s="49">
        <v>-0.3993268</v>
      </c>
      <c r="C15" s="49">
        <v>-0.129482</v>
      </c>
      <c r="D15" s="49">
        <v>-0.1324236</v>
      </c>
      <c r="E15" s="49">
        <v>-0.04053575</v>
      </c>
      <c r="F15" s="49">
        <v>-0.3020913</v>
      </c>
      <c r="G15" s="49">
        <v>-0.1708965</v>
      </c>
    </row>
    <row r="16" spans="1:7" ht="12.75">
      <c r="A16" t="s">
        <v>24</v>
      </c>
      <c r="B16" s="49">
        <v>-0.02125179</v>
      </c>
      <c r="C16" s="49">
        <v>-0.003766741</v>
      </c>
      <c r="D16" s="49">
        <v>-0.01291603</v>
      </c>
      <c r="E16" s="49">
        <v>-0.0005786778</v>
      </c>
      <c r="F16" s="49">
        <v>-0.01007678</v>
      </c>
      <c r="G16" s="49">
        <v>-0.008579568</v>
      </c>
    </row>
    <row r="17" spans="1:7" ht="12.75">
      <c r="A17" t="s">
        <v>25</v>
      </c>
      <c r="B17" s="49">
        <v>-0.004314925</v>
      </c>
      <c r="C17" s="49">
        <v>-0.02174708</v>
      </c>
      <c r="D17" s="49">
        <v>-0.00450624</v>
      </c>
      <c r="E17" s="49">
        <v>-0.00572577</v>
      </c>
      <c r="F17" s="49">
        <v>-0.02194759</v>
      </c>
      <c r="G17" s="49">
        <v>-0.01124725</v>
      </c>
    </row>
    <row r="18" spans="1:7" ht="12.75">
      <c r="A18" t="s">
        <v>26</v>
      </c>
      <c r="B18" s="49">
        <v>0.01197271</v>
      </c>
      <c r="C18" s="49">
        <v>0.04370948</v>
      </c>
      <c r="D18" s="49">
        <v>0.02468721</v>
      </c>
      <c r="E18" s="49">
        <v>0.05216555</v>
      </c>
      <c r="F18" s="49">
        <v>-0.01534629</v>
      </c>
      <c r="G18" s="49">
        <v>0.02870661</v>
      </c>
    </row>
    <row r="19" spans="1:7" ht="12.75">
      <c r="A19" t="s">
        <v>27</v>
      </c>
      <c r="B19" s="49">
        <v>-0.1988528</v>
      </c>
      <c r="C19" s="49">
        <v>-0.1873639</v>
      </c>
      <c r="D19" s="49">
        <v>-0.1970455</v>
      </c>
      <c r="E19" s="49">
        <v>-0.1865857</v>
      </c>
      <c r="F19" s="49">
        <v>-0.1471806</v>
      </c>
      <c r="G19" s="49">
        <v>-0.1858156</v>
      </c>
    </row>
    <row r="20" spans="1:7" ht="12.75">
      <c r="A20" t="s">
        <v>28</v>
      </c>
      <c r="B20" s="49">
        <v>0.0004673192</v>
      </c>
      <c r="C20" s="49">
        <v>-0.002241124</v>
      </c>
      <c r="D20" s="49">
        <v>-0.002707441</v>
      </c>
      <c r="E20" s="49">
        <v>0.001415341</v>
      </c>
      <c r="F20" s="49">
        <v>0.0009445448</v>
      </c>
      <c r="G20" s="49">
        <v>-0.0006568823</v>
      </c>
    </row>
    <row r="21" spans="1:7" ht="12.75">
      <c r="A21" t="s">
        <v>29</v>
      </c>
      <c r="B21" s="49">
        <v>-41.33868</v>
      </c>
      <c r="C21" s="49">
        <v>31.57942</v>
      </c>
      <c r="D21" s="49">
        <v>-12.31485</v>
      </c>
      <c r="E21" s="49">
        <v>-16.31189</v>
      </c>
      <c r="F21" s="49">
        <v>39.61749</v>
      </c>
      <c r="G21" s="49">
        <v>0.003749611</v>
      </c>
    </row>
    <row r="22" spans="1:7" ht="12.75">
      <c r="A22" t="s">
        <v>30</v>
      </c>
      <c r="B22" s="49">
        <v>93.36258</v>
      </c>
      <c r="C22" s="49">
        <v>56.73573</v>
      </c>
      <c r="D22" s="49">
        <v>-21.27103</v>
      </c>
      <c r="E22" s="49">
        <v>-33.62937</v>
      </c>
      <c r="F22" s="49">
        <v>-103.155</v>
      </c>
      <c r="G22" s="49">
        <v>0</v>
      </c>
    </row>
    <row r="23" spans="1:7" ht="12.75">
      <c r="A23" t="s">
        <v>31</v>
      </c>
      <c r="B23" s="49">
        <v>-0.8592436</v>
      </c>
      <c r="C23" s="49">
        <v>2.821643</v>
      </c>
      <c r="D23" s="49">
        <v>3.379957</v>
      </c>
      <c r="E23" s="49">
        <v>0.693917</v>
      </c>
      <c r="F23" s="49">
        <v>5.785463</v>
      </c>
      <c r="G23" s="49">
        <v>2.305754</v>
      </c>
    </row>
    <row r="24" spans="1:7" ht="12.75">
      <c r="A24" t="s">
        <v>32</v>
      </c>
      <c r="B24" s="49">
        <v>0.287201</v>
      </c>
      <c r="C24" s="49">
        <v>-0.4427273</v>
      </c>
      <c r="D24" s="49">
        <v>-0.8282212</v>
      </c>
      <c r="E24" s="49">
        <v>-0.194623</v>
      </c>
      <c r="F24" s="49">
        <v>3.929033</v>
      </c>
      <c r="G24" s="49">
        <v>0.2127003</v>
      </c>
    </row>
    <row r="25" spans="1:7" ht="12.75">
      <c r="A25" t="s">
        <v>33</v>
      </c>
      <c r="B25" s="49">
        <v>0.05722275</v>
      </c>
      <c r="C25" s="49">
        <v>1.741039</v>
      </c>
      <c r="D25" s="49">
        <v>1.468054</v>
      </c>
      <c r="E25" s="49">
        <v>0.8770415</v>
      </c>
      <c r="F25" s="49">
        <v>-1.044201</v>
      </c>
      <c r="G25" s="49">
        <v>0.8522984</v>
      </c>
    </row>
    <row r="26" spans="1:7" ht="12.75">
      <c r="A26" t="s">
        <v>34</v>
      </c>
      <c r="B26" s="49">
        <v>0.2460596</v>
      </c>
      <c r="C26" s="49">
        <v>-0.008250603</v>
      </c>
      <c r="D26" s="49">
        <v>-0.4216502</v>
      </c>
      <c r="E26" s="49">
        <v>-0.2061134</v>
      </c>
      <c r="F26" s="49">
        <v>0.6600251</v>
      </c>
      <c r="G26" s="49">
        <v>-0.02955782</v>
      </c>
    </row>
    <row r="27" spans="1:7" ht="12.75">
      <c r="A27" t="s">
        <v>35</v>
      </c>
      <c r="B27" s="49">
        <v>0.2250764</v>
      </c>
      <c r="C27" s="49">
        <v>0.01711239</v>
      </c>
      <c r="D27" s="49">
        <v>-0.004795625</v>
      </c>
      <c r="E27" s="49">
        <v>0.1178168</v>
      </c>
      <c r="F27" s="49">
        <v>0.8369297</v>
      </c>
      <c r="G27" s="49">
        <v>0.1754867</v>
      </c>
    </row>
    <row r="28" spans="1:7" ht="12.75">
      <c r="A28" t="s">
        <v>36</v>
      </c>
      <c r="B28" s="49">
        <v>0.005301835</v>
      </c>
      <c r="C28" s="49">
        <v>-0.6613239</v>
      </c>
      <c r="D28" s="49">
        <v>-0.2182081</v>
      </c>
      <c r="E28" s="49">
        <v>0.1668237</v>
      </c>
      <c r="F28" s="49">
        <v>0.6013649</v>
      </c>
      <c r="G28" s="49">
        <v>-0.09058549</v>
      </c>
    </row>
    <row r="29" spans="1:7" ht="12.75">
      <c r="A29" t="s">
        <v>37</v>
      </c>
      <c r="B29" s="49">
        <v>0.06049371</v>
      </c>
      <c r="C29" s="49">
        <v>-0.005930471</v>
      </c>
      <c r="D29" s="49">
        <v>-0.001380809</v>
      </c>
      <c r="E29" s="49">
        <v>0.1191204</v>
      </c>
      <c r="F29" s="49">
        <v>0.1121152</v>
      </c>
      <c r="G29" s="49">
        <v>0.05060058</v>
      </c>
    </row>
    <row r="30" spans="1:7" ht="12.75">
      <c r="A30" t="s">
        <v>38</v>
      </c>
      <c r="B30" s="49">
        <v>-0.01479968</v>
      </c>
      <c r="C30" s="49">
        <v>0.06064106</v>
      </c>
      <c r="D30" s="49">
        <v>0.005555247</v>
      </c>
      <c r="E30" s="49">
        <v>0.00777626</v>
      </c>
      <c r="F30" s="49">
        <v>0.330301</v>
      </c>
      <c r="G30" s="49">
        <v>0.05970263</v>
      </c>
    </row>
    <row r="31" spans="1:7" ht="12.75">
      <c r="A31" t="s">
        <v>39</v>
      </c>
      <c r="B31" s="49">
        <v>0.008332751</v>
      </c>
      <c r="C31" s="49">
        <v>-0.07410176</v>
      </c>
      <c r="D31" s="49">
        <v>-0.07493431</v>
      </c>
      <c r="E31" s="49">
        <v>-0.03741351</v>
      </c>
      <c r="F31" s="49">
        <v>0.1009861</v>
      </c>
      <c r="G31" s="49">
        <v>-0.03019219</v>
      </c>
    </row>
    <row r="32" spans="1:7" ht="12.75">
      <c r="A32" t="s">
        <v>40</v>
      </c>
      <c r="B32" s="49">
        <v>0.02409912</v>
      </c>
      <c r="C32" s="49">
        <v>-0.08688411</v>
      </c>
      <c r="D32" s="49">
        <v>-0.02208172</v>
      </c>
      <c r="E32" s="49">
        <v>0.01938797</v>
      </c>
      <c r="F32" s="49">
        <v>0.05967513</v>
      </c>
      <c r="G32" s="49">
        <v>-0.01011035</v>
      </c>
    </row>
    <row r="33" spans="1:7" ht="12.75">
      <c r="A33" t="s">
        <v>41</v>
      </c>
      <c r="B33" s="49">
        <v>0.1043478</v>
      </c>
      <c r="C33" s="49">
        <v>0.05132914</v>
      </c>
      <c r="D33" s="49">
        <v>0.06511123</v>
      </c>
      <c r="E33" s="49">
        <v>0.06841069</v>
      </c>
      <c r="F33" s="49">
        <v>0.0682746</v>
      </c>
      <c r="G33" s="49">
        <v>0.0686912</v>
      </c>
    </row>
    <row r="34" spans="1:7" ht="12.75">
      <c r="A34" t="s">
        <v>42</v>
      </c>
      <c r="B34" s="49">
        <v>-0.016274</v>
      </c>
      <c r="C34" s="49">
        <v>-0.006596341</v>
      </c>
      <c r="D34" s="49">
        <v>0.001569786</v>
      </c>
      <c r="E34" s="49">
        <v>-0.003828858</v>
      </c>
      <c r="F34" s="49">
        <v>-0.01178273</v>
      </c>
      <c r="G34" s="49">
        <v>-0.006030244</v>
      </c>
    </row>
    <row r="35" spans="1:7" ht="12.75">
      <c r="A35" t="s">
        <v>43</v>
      </c>
      <c r="B35" s="49">
        <v>0.002568387</v>
      </c>
      <c r="C35" s="49">
        <v>-0.001839806</v>
      </c>
      <c r="D35" s="49">
        <v>-0.004997236</v>
      </c>
      <c r="E35" s="49">
        <v>-0.002900637</v>
      </c>
      <c r="F35" s="49">
        <v>0.003999782</v>
      </c>
      <c r="G35" s="49">
        <v>-0.001437363</v>
      </c>
    </row>
    <row r="36" spans="1:6" ht="12.75">
      <c r="A36" t="s">
        <v>44</v>
      </c>
      <c r="B36" s="49">
        <v>17.60864</v>
      </c>
      <c r="C36" s="49">
        <v>17.6239</v>
      </c>
      <c r="D36" s="49">
        <v>17.65442</v>
      </c>
      <c r="E36" s="49">
        <v>17.67578</v>
      </c>
      <c r="F36" s="49">
        <v>17.70935</v>
      </c>
    </row>
    <row r="37" spans="1:6" ht="12.75">
      <c r="A37" t="s">
        <v>45</v>
      </c>
      <c r="B37" s="49">
        <v>0.1434326</v>
      </c>
      <c r="C37" s="49">
        <v>0.2003988</v>
      </c>
      <c r="D37" s="49">
        <v>0.2339681</v>
      </c>
      <c r="E37" s="49">
        <v>0.2522787</v>
      </c>
      <c r="F37" s="49">
        <v>0.2563477</v>
      </c>
    </row>
    <row r="38" spans="1:7" ht="12.75">
      <c r="A38" t="s">
        <v>55</v>
      </c>
      <c r="B38" s="49">
        <v>-5.241252E-05</v>
      </c>
      <c r="C38" s="49">
        <v>0.000112405</v>
      </c>
      <c r="D38" s="49">
        <v>-4.507496E-05</v>
      </c>
      <c r="E38" s="49">
        <v>5.615302E-05</v>
      </c>
      <c r="F38" s="49">
        <v>-0.0001652665</v>
      </c>
      <c r="G38" s="49">
        <v>0.0002028916</v>
      </c>
    </row>
    <row r="39" spans="1:7" ht="12.75">
      <c r="A39" t="s">
        <v>56</v>
      </c>
      <c r="B39" s="49">
        <v>7.076509E-05</v>
      </c>
      <c r="C39" s="49">
        <v>-5.432276E-05</v>
      </c>
      <c r="D39" s="49">
        <v>2.083936E-05</v>
      </c>
      <c r="E39" s="49">
        <v>2.791905E-05</v>
      </c>
      <c r="F39" s="49">
        <v>-6.905453E-05</v>
      </c>
      <c r="G39" s="49">
        <v>0.0007780174</v>
      </c>
    </row>
    <row r="40" spans="2:7" ht="12.75">
      <c r="B40" t="s">
        <v>46</v>
      </c>
      <c r="C40">
        <v>-0.003755</v>
      </c>
      <c r="D40" t="s">
        <v>47</v>
      </c>
      <c r="E40">
        <v>3.116822</v>
      </c>
      <c r="F40" t="s">
        <v>48</v>
      </c>
      <c r="G40">
        <v>55.045253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-5.2412519836154116E-05</v>
      </c>
      <c r="C50">
        <f>-0.017/(C7*C7+C22*C22)*(C21*C22+C6*C7)</f>
        <v>0.00011240497490192781</v>
      </c>
      <c r="D50">
        <f>-0.017/(D7*D7+D22*D22)*(D21*D22+D6*D7)</f>
        <v>-4.507496447774066E-05</v>
      </c>
      <c r="E50">
        <f>-0.017/(E7*E7+E22*E22)*(E21*E22+E6*E7)</f>
        <v>5.615302398674842E-05</v>
      </c>
      <c r="F50">
        <f>-0.017/(F7*F7+F22*F22)*(F21*F22+F6*F7)</f>
        <v>-0.0001652664709000513</v>
      </c>
      <c r="G50">
        <f>(B50*B$4+C50*C$4+D50*D$4+E50*E$4+F50*F$4)/SUM(B$4:F$4)</f>
        <v>9.458409216500343E-08</v>
      </c>
    </row>
    <row r="51" spans="1:7" ht="12.75">
      <c r="A51" t="s">
        <v>59</v>
      </c>
      <c r="B51">
        <f>-0.017/(B7*B7+B22*B22)*(B21*B7-B6*B22)</f>
        <v>7.076509280762045E-05</v>
      </c>
      <c r="C51">
        <f>-0.017/(C7*C7+C22*C22)*(C21*C7-C6*C22)</f>
        <v>-5.4322751830669254E-05</v>
      </c>
      <c r="D51">
        <f>-0.017/(D7*D7+D22*D22)*(D21*D7-D6*D22)</f>
        <v>2.0839365907834507E-05</v>
      </c>
      <c r="E51">
        <f>-0.017/(E7*E7+E22*E22)*(E21*E7-E6*E22)</f>
        <v>2.7919052082026925E-05</v>
      </c>
      <c r="F51">
        <f>-0.017/(F7*F7+F22*F22)*(F21*F7-F6*F22)</f>
        <v>-6.905453928056948E-05</v>
      </c>
      <c r="G51">
        <f>(B51*B$4+C51*C$4+D51*D$4+E51*E$4+F51*F$4)/SUM(B$4:F$4)</f>
        <v>-2.953916597270764E-07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9999.974508740224</v>
      </c>
      <c r="C62">
        <f>C7+(2/0.017)*(C8*C50-C23*C51)</f>
        <v>10000.032848522174</v>
      </c>
      <c r="D62">
        <f>D7+(2/0.017)*(D8*D50-D23*D51)</f>
        <v>9999.987318360572</v>
      </c>
      <c r="E62">
        <f>E7+(2/0.017)*(E8*E50-E23*E51)</f>
        <v>10000.01148137976</v>
      </c>
      <c r="F62">
        <f>F7+(2/0.017)*(F8*F50-F23*F51)</f>
        <v>10000.07396115455</v>
      </c>
    </row>
    <row r="63" spans="1:6" ht="12.75">
      <c r="A63" t="s">
        <v>67</v>
      </c>
      <c r="B63">
        <f>B8+(3/0.017)*(B9*B50-B24*B51)</f>
        <v>5.289407999153307</v>
      </c>
      <c r="C63">
        <f>C8+(3/0.017)*(C9*C50-C24*C51)</f>
        <v>1.1044978168164081</v>
      </c>
      <c r="D63">
        <f>D8+(3/0.017)*(D9*D50-D24*D51)</f>
        <v>0.831834293904031</v>
      </c>
      <c r="E63">
        <f>E8+(3/0.017)*(E9*E50-E24*E51)</f>
        <v>2.0875174792944122</v>
      </c>
      <c r="F63">
        <f>F8+(3/0.017)*(F9*F50-F24*F51)</f>
        <v>-1.3820283623442127</v>
      </c>
    </row>
    <row r="64" spans="1:6" ht="12.75">
      <c r="A64" t="s">
        <v>68</v>
      </c>
      <c r="B64">
        <f>B9+(4/0.017)*(B10*B50-B25*B51)</f>
        <v>0.13575406607897328</v>
      </c>
      <c r="C64">
        <f>C9+(4/0.017)*(C10*C50-C25*C51)</f>
        <v>-0.581706598375738</v>
      </c>
      <c r="D64">
        <f>D9+(4/0.017)*(D10*D50-D25*D51)</f>
        <v>-0.004216308247713456</v>
      </c>
      <c r="E64">
        <f>E9+(4/0.017)*(E10*E50-E25*E51)</f>
        <v>0.3503180649063048</v>
      </c>
      <c r="F64">
        <f>F9+(4/0.017)*(F10*F50-F25*F51)</f>
        <v>1.452335438545198</v>
      </c>
    </row>
    <row r="65" spans="1:6" ht="12.75">
      <c r="A65" t="s">
        <v>69</v>
      </c>
      <c r="B65">
        <f>B10+(5/0.017)*(B11*B50-B26*B51)</f>
        <v>-0.9151880409463324</v>
      </c>
      <c r="C65">
        <f>C10+(5/0.017)*(C11*C50-C26*C51)</f>
        <v>-0.6818162320940552</v>
      </c>
      <c r="D65">
        <f>D10+(5/0.017)*(D11*D50-D26*D51)</f>
        <v>-0.24928502262969535</v>
      </c>
      <c r="E65">
        <f>E10+(5/0.017)*(E11*E50-E26*E51)</f>
        <v>-0.41841256595156406</v>
      </c>
      <c r="F65">
        <f>F10+(5/0.017)*(F11*F50-F26*F51)</f>
        <v>-0.22031096465106148</v>
      </c>
    </row>
    <row r="66" spans="1:6" ht="12.75">
      <c r="A66" t="s">
        <v>70</v>
      </c>
      <c r="B66">
        <f>B11+(6/0.017)*(B12*B50-B27*B51)</f>
        <v>1.5945738495685924</v>
      </c>
      <c r="C66">
        <f>C11+(6/0.017)*(C12*C50-C27*C51)</f>
        <v>0.7778219589754115</v>
      </c>
      <c r="D66">
        <f>D11+(6/0.017)*(D12*D50-D27*D51)</f>
        <v>1.026089234174693</v>
      </c>
      <c r="E66">
        <f>E11+(6/0.017)*(E12*E50-E27*E51)</f>
        <v>0.9515362392078446</v>
      </c>
      <c r="F66">
        <f>F11+(6/0.017)*(F12*F50-F27*F51)</f>
        <v>13.23477601379384</v>
      </c>
    </row>
    <row r="67" spans="1:6" ht="12.75">
      <c r="A67" t="s">
        <v>71</v>
      </c>
      <c r="B67">
        <f>B12+(7/0.017)*(B13*B50-B28*B51)</f>
        <v>0.05367047240948155</v>
      </c>
      <c r="C67">
        <f>C12+(7/0.017)*(C13*C50-C28*C51)</f>
        <v>-0.17711425049397392</v>
      </c>
      <c r="D67">
        <f>D12+(7/0.017)*(D13*D50-D28*D51)</f>
        <v>-0.06767389689337125</v>
      </c>
      <c r="E67">
        <f>E12+(7/0.017)*(E13*E50-E28*E51)</f>
        <v>-0.2520562563800951</v>
      </c>
      <c r="F67">
        <f>F12+(7/0.017)*(F13*F50-F28*F51)</f>
        <v>-0.04127656152093795</v>
      </c>
    </row>
    <row r="68" spans="1:6" ht="12.75">
      <c r="A68" t="s">
        <v>72</v>
      </c>
      <c r="B68">
        <f>B13+(8/0.017)*(B14*B50-B29*B51)</f>
        <v>0.10534414177493855</v>
      </c>
      <c r="C68">
        <f>C13+(8/0.017)*(C14*C50-C29*C51)</f>
        <v>-0.2216776493792643</v>
      </c>
      <c r="D68">
        <f>D13+(8/0.017)*(D14*D50-D29*D51)</f>
        <v>-0.22237290785462752</v>
      </c>
      <c r="E68">
        <f>E13+(8/0.017)*(E14*E50-E29*E51)</f>
        <v>-0.15762470863555858</v>
      </c>
      <c r="F68">
        <f>F13+(8/0.017)*(F14*F50-F29*F51)</f>
        <v>0.06283520927558608</v>
      </c>
    </row>
    <row r="69" spans="1:6" ht="12.75">
      <c r="A69" t="s">
        <v>73</v>
      </c>
      <c r="B69">
        <f>B14+(9/0.017)*(B15*B50-B30*B51)</f>
        <v>0.023593025352557605</v>
      </c>
      <c r="C69">
        <f>C14+(9/0.017)*(C15*C50-C30*C51)</f>
        <v>-0.027801039139064954</v>
      </c>
      <c r="D69">
        <f>D14+(9/0.017)*(D15*D50-D30*D51)</f>
        <v>0.019346794186450484</v>
      </c>
      <c r="E69">
        <f>E14+(9/0.017)*(E15*E50-E30*E51)</f>
        <v>0.08861925195587483</v>
      </c>
      <c r="F69">
        <f>F14+(9/0.017)*(F15*F50-F30*F51)</f>
        <v>0.2389233186926871</v>
      </c>
    </row>
    <row r="70" spans="1:6" ht="12.75">
      <c r="A70" t="s">
        <v>74</v>
      </c>
      <c r="B70">
        <f>B15+(10/0.017)*(B16*B50-B31*B51)</f>
        <v>-0.39901845178407586</v>
      </c>
      <c r="C70">
        <f>C15+(10/0.017)*(C16*C50-C31*C51)</f>
        <v>-0.13209894820368406</v>
      </c>
      <c r="D70">
        <f>D15+(10/0.017)*(D16*D50-D31*D51)</f>
        <v>-0.13116255700083262</v>
      </c>
      <c r="E70">
        <f>E15+(10/0.017)*(E16*E50-E31*E51)</f>
        <v>-0.03994042339654269</v>
      </c>
      <c r="F70">
        <f>F15+(10/0.017)*(F16*F50-F31*F51)</f>
        <v>-0.29700959266007193</v>
      </c>
    </row>
    <row r="71" spans="1:6" ht="12.75">
      <c r="A71" t="s">
        <v>75</v>
      </c>
      <c r="B71">
        <f>B16+(11/0.017)*(B17*B50-B32*B51)</f>
        <v>-0.022208932593147507</v>
      </c>
      <c r="C71">
        <f>C16+(11/0.017)*(C17*C50-C32*C51)</f>
        <v>-0.008402441188155096</v>
      </c>
      <c r="D71">
        <f>D16+(11/0.017)*(D17*D50-D32*D51)</f>
        <v>-0.012486843872958368</v>
      </c>
      <c r="E71">
        <f>E16+(11/0.017)*(E17*E50-E32*E51)</f>
        <v>-0.001136968593401246</v>
      </c>
      <c r="F71">
        <f>F16+(11/0.017)*(F17*F50-F32*F51)</f>
        <v>-0.005063342771769836</v>
      </c>
    </row>
    <row r="72" spans="1:6" ht="12.75">
      <c r="A72" t="s">
        <v>76</v>
      </c>
      <c r="B72">
        <f>B17+(12/0.017)*(B18*B50-B33*B51)</f>
        <v>-0.00997024381292132</v>
      </c>
      <c r="C72">
        <f>C17+(12/0.017)*(C18*C50-C33*C51)</f>
        <v>-0.016310724844980237</v>
      </c>
      <c r="D72">
        <f>D17+(12/0.017)*(D18*D50-D33*D51)</f>
        <v>-0.006249523666223785</v>
      </c>
      <c r="E72">
        <f>E17+(12/0.017)*(E18*E50-E33*E51)</f>
        <v>-0.005006269931749747</v>
      </c>
      <c r="F72">
        <f>F17+(12/0.017)*(F18*F50-F33*F51)</f>
        <v>-0.016829308891336058</v>
      </c>
    </row>
    <row r="73" spans="1:6" ht="12.75">
      <c r="A73" t="s">
        <v>77</v>
      </c>
      <c r="B73">
        <f>B18+(13/0.017)*(B19*B50-B34*B51)</f>
        <v>0.020823421575455178</v>
      </c>
      <c r="C73">
        <f>C18+(13/0.017)*(C19*C50-C34*C51)</f>
        <v>0.02733027080364176</v>
      </c>
      <c r="D73">
        <f>D18+(13/0.017)*(D19*D50-D34*D51)</f>
        <v>0.03145417308152468</v>
      </c>
      <c r="E73">
        <f>E18+(13/0.017)*(E19*E50-E34*E51)</f>
        <v>0.04423520343394245</v>
      </c>
      <c r="F73">
        <f>F18+(13/0.017)*(F19*F50-F34*F51)</f>
        <v>0.0026322262129030386</v>
      </c>
    </row>
    <row r="74" spans="1:6" ht="12.75">
      <c r="A74" t="s">
        <v>78</v>
      </c>
      <c r="B74">
        <f>B19+(14/0.017)*(B20*B50-B35*B51)</f>
        <v>-0.1990226492528029</v>
      </c>
      <c r="C74">
        <f>C19+(14/0.017)*(C20*C50-C35*C51)</f>
        <v>-0.18765366443318668</v>
      </c>
      <c r="D74">
        <f>D19+(14/0.017)*(D20*D50-D35*D51)</f>
        <v>-0.19685923655823218</v>
      </c>
      <c r="E74">
        <f>E19+(14/0.017)*(E20*E50-E35*E51)</f>
        <v>-0.1864535575308029</v>
      </c>
      <c r="F74">
        <f>F19+(14/0.017)*(F20*F50-F35*F51)</f>
        <v>-0.1470816928679167</v>
      </c>
    </row>
    <row r="75" spans="1:6" ht="12.75">
      <c r="A75" t="s">
        <v>79</v>
      </c>
      <c r="B75" s="49">
        <f>B20</f>
        <v>0.0004673192</v>
      </c>
      <c r="C75" s="49">
        <f>C20</f>
        <v>-0.002241124</v>
      </c>
      <c r="D75" s="49">
        <f>D20</f>
        <v>-0.002707441</v>
      </c>
      <c r="E75" s="49">
        <f>E20</f>
        <v>0.001415341</v>
      </c>
      <c r="F75" s="49">
        <f>F20</f>
        <v>0.0009445448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93.4119537299338</v>
      </c>
      <c r="C82">
        <f>C22+(2/0.017)*(C8*C51+C23*C50)</f>
        <v>56.765883666030696</v>
      </c>
      <c r="D82">
        <f>D22+(2/0.017)*(D8*D51+D23*D50)</f>
        <v>-21.28692175763269</v>
      </c>
      <c r="E82">
        <f>E22+(2/0.017)*(E8*E51+E23*E50)</f>
        <v>-33.61794409769197</v>
      </c>
      <c r="F82">
        <f>F22+(2/0.017)*(F8*F51+F23*F50)</f>
        <v>-103.25622264844097</v>
      </c>
    </row>
    <row r="83" spans="1:6" ht="12.75">
      <c r="A83" t="s">
        <v>82</v>
      </c>
      <c r="B83">
        <f>B23+(3/0.017)*(B9*B51+B24*B50)</f>
        <v>-0.860329163873302</v>
      </c>
      <c r="C83">
        <f>C23+(3/0.017)*(C9*C51+C24*C50)</f>
        <v>2.81847136670149</v>
      </c>
      <c r="D83">
        <f>D23+(3/0.017)*(D9*D51+D24*D50)</f>
        <v>3.3865466802778554</v>
      </c>
      <c r="E83">
        <f>E23+(3/0.017)*(E9*E51+E24*E50)</f>
        <v>0.6937711531807366</v>
      </c>
      <c r="F83">
        <f>F23+(3/0.017)*(F9*F51+F24*F50)</f>
        <v>5.652775438138602</v>
      </c>
    </row>
    <row r="84" spans="1:6" ht="12.75">
      <c r="A84" t="s">
        <v>83</v>
      </c>
      <c r="B84">
        <f>B24+(4/0.017)*(B10*B51+B25*B50)</f>
        <v>0.27175314148594265</v>
      </c>
      <c r="C84">
        <f>C24+(4/0.017)*(C10*C51+C25*C50)</f>
        <v>-0.38763563462284417</v>
      </c>
      <c r="D84">
        <f>D24+(4/0.017)*(D10*D51+D25*D50)</f>
        <v>-0.844959583966242</v>
      </c>
      <c r="E84">
        <f>E24+(4/0.017)*(E10*E51+E25*E50)</f>
        <v>-0.18589875143261847</v>
      </c>
      <c r="F84">
        <f>F24+(4/0.017)*(F10*F51+F25*F50)</f>
        <v>3.9630014197108667</v>
      </c>
    </row>
    <row r="85" spans="1:6" ht="12.75">
      <c r="A85" t="s">
        <v>84</v>
      </c>
      <c r="B85">
        <f>B25+(5/0.017)*(B11*B51+B26*B50)</f>
        <v>0.08675653498554153</v>
      </c>
      <c r="C85">
        <f>C25+(5/0.017)*(C11*C51+C26*C50)</f>
        <v>1.7282475721147064</v>
      </c>
      <c r="D85">
        <f>D25+(5/0.017)*(D11*D51+D26*D50)</f>
        <v>1.479925693763937</v>
      </c>
      <c r="E85">
        <f>E25+(5/0.017)*(E11*E51+E26*E50)</f>
        <v>0.8815005855990062</v>
      </c>
      <c r="F85">
        <f>F25+(5/0.017)*(F11*F51+F26*F50)</f>
        <v>-1.3446063476893124</v>
      </c>
    </row>
    <row r="86" spans="1:6" ht="12.75">
      <c r="A86" t="s">
        <v>85</v>
      </c>
      <c r="B86">
        <f>B26+(6/0.017)*(B12*B51+B27*B50)</f>
        <v>0.24329837119323763</v>
      </c>
      <c r="C86">
        <f>C26+(6/0.017)*(C12*C51+C27*C50)</f>
        <v>-0.004655121356409923</v>
      </c>
      <c r="D86">
        <f>D26+(6/0.017)*(D12*D51+D27*D50)</f>
        <v>-0.4221157368040133</v>
      </c>
      <c r="E86">
        <f>E26+(6/0.017)*(E12*E51+E27*E50)</f>
        <v>-0.2062071346673109</v>
      </c>
      <c r="F86">
        <f>F26+(6/0.017)*(F12*F51+F27*F50)</f>
        <v>0.6125062650559437</v>
      </c>
    </row>
    <row r="87" spans="1:6" ht="12.75">
      <c r="A87" t="s">
        <v>86</v>
      </c>
      <c r="B87">
        <f>B27+(7/0.017)*(B13*B51+B28*B50)</f>
        <v>0.22809884948475193</v>
      </c>
      <c r="C87">
        <f>C27+(7/0.017)*(C13*C51+C28*C50)</f>
        <v>-0.008567294512760747</v>
      </c>
      <c r="D87">
        <f>D27+(7/0.017)*(D13*D51+D28*D50)</f>
        <v>-0.0026509435720854413</v>
      </c>
      <c r="E87">
        <f>E27+(7/0.017)*(E13*E51+E28*E50)</f>
        <v>0.1198526733772895</v>
      </c>
      <c r="F87">
        <f>F27+(7/0.017)*(F13*F51+F28*F50)</f>
        <v>0.7938800004531287</v>
      </c>
    </row>
    <row r="88" spans="1:6" ht="12.75">
      <c r="A88" t="s">
        <v>87</v>
      </c>
      <c r="B88">
        <f>B28+(8/0.017)*(B14*B51+B29*B50)</f>
        <v>0.004207995190079077</v>
      </c>
      <c r="C88">
        <f>C28+(8/0.017)*(C14*C51+C29*C50)</f>
        <v>-0.6610792974907507</v>
      </c>
      <c r="D88">
        <f>D28+(8/0.017)*(D14*D51+D29*D50)</f>
        <v>-0.2180194700898461</v>
      </c>
      <c r="E88">
        <f>E28+(8/0.017)*(E14*E51+E29*E50)</f>
        <v>0.17115310659025362</v>
      </c>
      <c r="F88">
        <f>F28+(8/0.017)*(F14*F51+F29*F50)</f>
        <v>0.5861326269968031</v>
      </c>
    </row>
    <row r="89" spans="1:6" ht="12.75">
      <c r="A89" t="s">
        <v>88</v>
      </c>
      <c r="B89">
        <f>B29+(9/0.017)*(B15*B51+B30*B50)</f>
        <v>0.04594404024299928</v>
      </c>
      <c r="C89">
        <f>C29+(9/0.017)*(C15*C51+C30*C50)</f>
        <v>0.0014019747893403017</v>
      </c>
      <c r="D89">
        <f>D29+(9/0.017)*(D15*D51+D30*D50)</f>
        <v>-0.0029743523969297117</v>
      </c>
      <c r="E89">
        <f>E29+(9/0.017)*(E15*E51+E30*E50)</f>
        <v>0.11875242748175638</v>
      </c>
      <c r="F89">
        <f>F29+(9/0.017)*(F15*F51+F30*F50)</f>
        <v>0.09425977967274671</v>
      </c>
    </row>
    <row r="90" spans="1:6" ht="12.75">
      <c r="A90" t="s">
        <v>89</v>
      </c>
      <c r="B90">
        <f>B30+(10/0.017)*(B16*B51+B31*B50)</f>
        <v>-0.015941224334561938</v>
      </c>
      <c r="C90">
        <f>C30+(10/0.017)*(C16*C51+C31*C50)</f>
        <v>0.055861773684449834</v>
      </c>
      <c r="D90">
        <f>D30+(10/0.017)*(D16*D51+D31*D50)</f>
        <v>0.007383776109510258</v>
      </c>
      <c r="E90">
        <f>E30+(10/0.017)*(E16*E51+E31*E50)</f>
        <v>0.006530943611708609</v>
      </c>
      <c r="F90">
        <f>F30+(10/0.017)*(F16*F51+F31*F50)</f>
        <v>0.32089290061374826</v>
      </c>
    </row>
    <row r="91" spans="1:6" ht="12.75">
      <c r="A91" t="s">
        <v>90</v>
      </c>
      <c r="B91">
        <f>B31+(11/0.017)*(B17*B51+B32*B50)</f>
        <v>0.007317876976218553</v>
      </c>
      <c r="C91">
        <f>C31+(11/0.017)*(C17*C51+C32*C50)</f>
        <v>-0.0796566596890877</v>
      </c>
      <c r="D91">
        <f>D31+(11/0.017)*(D17*D51+D32*D50)</f>
        <v>-0.07435103463740189</v>
      </c>
      <c r="E91">
        <f>E31+(11/0.017)*(E17*E51+E32*E50)</f>
        <v>-0.036812499070007575</v>
      </c>
      <c r="F91">
        <f>F31+(11/0.017)*(F17*F51+F32*F50)</f>
        <v>0.09558528284599044</v>
      </c>
    </row>
    <row r="92" spans="1:6" ht="12.75">
      <c r="A92" t="s">
        <v>91</v>
      </c>
      <c r="B92">
        <f>B32+(12/0.017)*(B18*B51+B33*B50)</f>
        <v>0.02083661562137625</v>
      </c>
      <c r="C92">
        <f>C32+(12/0.017)*(C18*C51+C33*C50)</f>
        <v>-0.08448747602911769</v>
      </c>
      <c r="D92">
        <f>D32+(12/0.017)*(D18*D51+D33*D50)</f>
        <v>-0.023790252171942437</v>
      </c>
      <c r="E92">
        <f>E32+(12/0.017)*(E18*E51+E33*E50)</f>
        <v>0.023127649875664184</v>
      </c>
      <c r="F92">
        <f>F32+(12/0.017)*(F18*F51+F33*F50)</f>
        <v>0.052458350323414144</v>
      </c>
    </row>
    <row r="93" spans="1:6" ht="12.75">
      <c r="A93" t="s">
        <v>92</v>
      </c>
      <c r="B93">
        <f>B33+(13/0.017)*(B19*B51+B34*B50)</f>
        <v>0.09423924814763877</v>
      </c>
      <c r="C93">
        <f>C33+(13/0.017)*(C19*C51+C34*C50)</f>
        <v>0.05854541025078224</v>
      </c>
      <c r="D93">
        <f>D33+(13/0.017)*(D19*D51+D34*D50)</f>
        <v>0.061917006635215405</v>
      </c>
      <c r="E93">
        <f>E33+(13/0.017)*(E19*E51+E34*E50)</f>
        <v>0.06426269754086442</v>
      </c>
      <c r="F93">
        <f>F33+(13/0.017)*(F19*F51+F34*F50)</f>
        <v>0.07753578373371632</v>
      </c>
    </row>
    <row r="94" spans="1:6" ht="12.75">
      <c r="A94" t="s">
        <v>93</v>
      </c>
      <c r="B94">
        <f>B34+(14/0.017)*(B20*B51+B35*B50)</f>
        <v>-0.01635762591013876</v>
      </c>
      <c r="C94">
        <f>C34+(14/0.017)*(C20*C51+C35*C50)</f>
        <v>-0.006666389855372308</v>
      </c>
      <c r="D94">
        <f>D34+(14/0.017)*(D20*D51+D35*D50)</f>
        <v>0.0017088215494821288</v>
      </c>
      <c r="E94">
        <f>E34+(14/0.017)*(E20*E51+E35*E50)</f>
        <v>-0.003930452343484136</v>
      </c>
      <c r="F94">
        <f>F34+(14/0.017)*(F20*F51+F35*F50)</f>
        <v>-0.0123808223212381</v>
      </c>
    </row>
    <row r="95" spans="1:6" ht="12.75">
      <c r="A95" t="s">
        <v>94</v>
      </c>
      <c r="B95" s="49">
        <f>B35</f>
        <v>0.002568387</v>
      </c>
      <c r="C95" s="49">
        <f>C35</f>
        <v>-0.001839806</v>
      </c>
      <c r="D95" s="49">
        <f>D35</f>
        <v>-0.004997236</v>
      </c>
      <c r="E95" s="49">
        <f>E35</f>
        <v>-0.002900637</v>
      </c>
      <c r="F95" s="49">
        <f>F35</f>
        <v>0.003999782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5.2894214825550145</v>
      </c>
      <c r="C103">
        <f>C63*10000/C62</f>
        <v>1.1044941887162232</v>
      </c>
      <c r="D103">
        <f>D63*10000/D62</f>
        <v>0.8318353488076266</v>
      </c>
      <c r="E103">
        <f>E63*10000/E62</f>
        <v>2.0875150825390705</v>
      </c>
      <c r="F103">
        <f>F63*10000/F62</f>
        <v>-1.3820181407784824</v>
      </c>
      <c r="G103">
        <f>AVERAGE(C103:E103)</f>
        <v>1.3412815400209734</v>
      </c>
      <c r="H103">
        <f>STDEV(C103:E103)</f>
        <v>0.6604801932907648</v>
      </c>
      <c r="I103">
        <f>(B103*B4+C103*C4+D103*D4+E103*E4+F103*F4)/SUM(B4:F4)</f>
        <v>1.550258731685255</v>
      </c>
      <c r="K103">
        <f>(LN(H103)+LN(H123))/2-LN(K114*K115^3)</f>
        <v>-3.9108289663323763</v>
      </c>
    </row>
    <row r="104" spans="1:11" ht="12.75">
      <c r="A104" t="s">
        <v>68</v>
      </c>
      <c r="B104">
        <f>B64*10000/B62</f>
        <v>0.13575441213407183</v>
      </c>
      <c r="C104">
        <f>C64*10000/C62</f>
        <v>-0.5817046875618052</v>
      </c>
      <c r="D104">
        <f>D64*10000/D62</f>
        <v>-0.004216313594690328</v>
      </c>
      <c r="E104">
        <f>E64*10000/E62</f>
        <v>0.35031766269329256</v>
      </c>
      <c r="F104">
        <f>F64*10000/F62</f>
        <v>1.452324696984061</v>
      </c>
      <c r="G104">
        <f>AVERAGE(C104:E104)</f>
        <v>-0.07853444615440097</v>
      </c>
      <c r="H104">
        <f>STDEV(C104:E104)</f>
        <v>0.4704346968115033</v>
      </c>
      <c r="I104">
        <f>(B104*B4+C104*C4+D104*D4+E104*E4+F104*F4)/SUM(B4:F4)</f>
        <v>0.1564881159350507</v>
      </c>
      <c r="K104">
        <f>(LN(H104)+LN(H124))/2-LN(K114*K115^4)</f>
        <v>-4.20710010184706</v>
      </c>
    </row>
    <row r="105" spans="1:11" ht="12.75">
      <c r="A105" t="s">
        <v>69</v>
      </c>
      <c r="B105">
        <f>B65*10000/B62</f>
        <v>-0.915190373881889</v>
      </c>
      <c r="C105">
        <f>C65*10000/C62</f>
        <v>-0.6818139924358502</v>
      </c>
      <c r="D105">
        <f>D65*10000/D62</f>
        <v>-0.24928533876437345</v>
      </c>
      <c r="E105">
        <f>E65*10000/E62</f>
        <v>-0.418412085556759</v>
      </c>
      <c r="F105">
        <f>F65*10000/F62</f>
        <v>-0.22030933521778237</v>
      </c>
      <c r="G105">
        <f>AVERAGE(C105:E105)</f>
        <v>-0.4498371389189942</v>
      </c>
      <c r="H105">
        <f>STDEV(C105:E105)</f>
        <v>0.21796997395473885</v>
      </c>
      <c r="I105">
        <f>(B105*B4+C105*C4+D105*D4+E105*E4+F105*F4)/SUM(B4:F4)</f>
        <v>-0.4866825339247268</v>
      </c>
      <c r="K105">
        <f>(LN(H105)+LN(H125))/2-LN(K114*K115^5)</f>
        <v>-3.8735206268406923</v>
      </c>
    </row>
    <row r="106" spans="1:11" ht="12.75">
      <c r="A106" t="s">
        <v>70</v>
      </c>
      <c r="B106">
        <f>B66*10000/B62</f>
        <v>1.5945779143485772</v>
      </c>
      <c r="C106">
        <f>C66*10000/C62</f>
        <v>0.7778194039536177</v>
      </c>
      <c r="D106">
        <f>D66*10000/D62</f>
        <v>1.0260905354257122</v>
      </c>
      <c r="E106">
        <f>E66*10000/E62</f>
        <v>0.9515351467142071</v>
      </c>
      <c r="F106">
        <f>F66*10000/F62</f>
        <v>13.23467812858639</v>
      </c>
      <c r="G106">
        <f>AVERAGE(C106:E106)</f>
        <v>0.9184816953645124</v>
      </c>
      <c r="H106">
        <f>STDEV(C106:E106)</f>
        <v>0.12739323634009525</v>
      </c>
      <c r="I106">
        <f>(B106*B4+C106*C4+D106*D4+E106*E4+F106*F4)/SUM(B4:F4)</f>
        <v>2.6579516695079004</v>
      </c>
      <c r="K106">
        <f>(LN(H106)+LN(H126))/2-LN(K114*K115^6)</f>
        <v>-3.9181071617244982</v>
      </c>
    </row>
    <row r="107" spans="1:11" ht="12.75">
      <c r="A107" t="s">
        <v>71</v>
      </c>
      <c r="B107">
        <f>B67*10000/B62</f>
        <v>0.053670609222625745</v>
      </c>
      <c r="C107">
        <f>C67*10000/C62</f>
        <v>-0.17711366870174655</v>
      </c>
      <c r="D107">
        <f>D67*10000/D62</f>
        <v>-0.06767398271507599</v>
      </c>
      <c r="E107">
        <f>E67*10000/E62</f>
        <v>-0.2520559669850673</v>
      </c>
      <c r="F107">
        <f>F67*10000/F62</f>
        <v>-0.041276256236981265</v>
      </c>
      <c r="G107">
        <f>AVERAGE(C107:E107)</f>
        <v>-0.16561453946729662</v>
      </c>
      <c r="H107">
        <f>STDEV(C107:E107)</f>
        <v>0.092727296470337</v>
      </c>
      <c r="I107">
        <f>(B107*B4+C107*C4+D107*D4+E107*E4+F107*F4)/SUM(B4:F4)</f>
        <v>-0.11726760286565277</v>
      </c>
      <c r="K107">
        <f>(LN(H107)+LN(H127))/2-LN(K114*K115^7)</f>
        <v>-4.014459325671927</v>
      </c>
    </row>
    <row r="108" spans="1:9" ht="12.75">
      <c r="A108" t="s">
        <v>72</v>
      </c>
      <c r="B108">
        <f>B68*10000/B62</f>
        <v>0.10534441031111146</v>
      </c>
      <c r="C108">
        <f>C68*10000/C62</f>
        <v>-0.22167692120333815</v>
      </c>
      <c r="D108">
        <f>D68*10000/D62</f>
        <v>-0.22237318986028873</v>
      </c>
      <c r="E108">
        <f>E68*10000/E62</f>
        <v>-0.15762452766085241</v>
      </c>
      <c r="F108">
        <f>F68*10000/F62</f>
        <v>0.06283474454256087</v>
      </c>
      <c r="G108">
        <f>AVERAGE(C108:E108)</f>
        <v>-0.20055821290815978</v>
      </c>
      <c r="H108">
        <f>STDEV(C108:E108)</f>
        <v>0.03718329186875188</v>
      </c>
      <c r="I108">
        <f>(B108*B4+C108*C4+D108*D4+E108*E4+F108*F4)/SUM(B4:F4)</f>
        <v>-0.1211375330284514</v>
      </c>
    </row>
    <row r="109" spans="1:9" ht="12.75">
      <c r="A109" t="s">
        <v>73</v>
      </c>
      <c r="B109">
        <f>B69*10000/B62</f>
        <v>0.02359308549430473</v>
      </c>
      <c r="C109">
        <f>C69*10000/C62</f>
        <v>-0.02780094781705987</v>
      </c>
      <c r="D109">
        <f>D69*10000/D62</f>
        <v>0.01934681872138839</v>
      </c>
      <c r="E109">
        <f>E69*10000/E62</f>
        <v>0.08861915020886307</v>
      </c>
      <c r="F109">
        <f>F69*10000/F62</f>
        <v>0.23892155160130676</v>
      </c>
      <c r="G109">
        <f>AVERAGE(C109:E109)</f>
        <v>0.026721673704397198</v>
      </c>
      <c r="H109">
        <f>STDEV(C109:E109)</f>
        <v>0.05855938157636814</v>
      </c>
      <c r="I109">
        <f>(B109*B4+C109*C4+D109*D4+E109*E4+F109*F4)/SUM(B4:F4)</f>
        <v>0.05454338253334292</v>
      </c>
    </row>
    <row r="110" spans="1:11" ht="12.75">
      <c r="A110" t="s">
        <v>74</v>
      </c>
      <c r="B110">
        <f>B70*10000/B62</f>
        <v>-0.39901946893496965</v>
      </c>
      <c r="C110">
        <f>C70*10000/C62</f>
        <v>-0.13209851427958652</v>
      </c>
      <c r="D110">
        <f>D70*10000/D62</f>
        <v>-0.131162723336669</v>
      </c>
      <c r="E110">
        <f>E70*10000/E62</f>
        <v>-0.039940377539478454</v>
      </c>
      <c r="F110">
        <f>F70*10000/F62</f>
        <v>-0.29700739595908043</v>
      </c>
      <c r="G110">
        <f>AVERAGE(C110:E110)</f>
        <v>-0.10106720505191132</v>
      </c>
      <c r="H110">
        <f>STDEV(C110:E110)</f>
        <v>0.052939453222273225</v>
      </c>
      <c r="I110">
        <f>(B110*B4+C110*C4+D110*D4+E110*E4+F110*F4)/SUM(B4:F4)</f>
        <v>-0.17035580071148118</v>
      </c>
      <c r="K110">
        <f>EXP(AVERAGE(K103:K107))</f>
        <v>0.01859610299740164</v>
      </c>
    </row>
    <row r="111" spans="1:9" ht="12.75">
      <c r="A111" t="s">
        <v>75</v>
      </c>
      <c r="B111">
        <f>B71*10000/B62</f>
        <v>-0.02220898920665883</v>
      </c>
      <c r="C111">
        <f>C71*10000/C62</f>
        <v>-0.008402413587468191</v>
      </c>
      <c r="D111">
        <f>D71*10000/D62</f>
        <v>-0.012486859708343607</v>
      </c>
      <c r="E111">
        <f>E71*10000/E62</f>
        <v>-0.0011369672880059251</v>
      </c>
      <c r="F111">
        <f>F71*10000/F62</f>
        <v>-0.005063305322979083</v>
      </c>
      <c r="G111">
        <f>AVERAGE(C111:E111)</f>
        <v>-0.007342080194605908</v>
      </c>
      <c r="H111">
        <f>STDEV(C111:E111)</f>
        <v>0.005748760272121618</v>
      </c>
      <c r="I111">
        <f>(B111*B4+C111*C4+D111*D4+E111*E4+F111*F4)/SUM(B4:F4)</f>
        <v>-0.0091927462839028</v>
      </c>
    </row>
    <row r="112" spans="1:9" ht="12.75">
      <c r="A112" t="s">
        <v>76</v>
      </c>
      <c r="B112">
        <f>B72*10000/B62</f>
        <v>-0.009970269228393613</v>
      </c>
      <c r="C112">
        <f>C72*10000/C62</f>
        <v>-0.01631067126683556</v>
      </c>
      <c r="D112">
        <f>D72*10000/D62</f>
        <v>-0.006249531591654409</v>
      </c>
      <c r="E112">
        <f>E72*10000/E62</f>
        <v>-0.005006264183867719</v>
      </c>
      <c r="F112">
        <f>F72*10000/F62</f>
        <v>-0.016829184420745068</v>
      </c>
      <c r="G112">
        <f>AVERAGE(C112:E112)</f>
        <v>-0.009188822347452563</v>
      </c>
      <c r="H112">
        <f>STDEV(C112:E112)</f>
        <v>0.006198949708192809</v>
      </c>
      <c r="I112">
        <f>(B112*B4+C112*C4+D112*D4+E112*E4+F112*F4)/SUM(B4:F4)</f>
        <v>-0.010321086150947314</v>
      </c>
    </row>
    <row r="113" spans="1:9" ht="12.75">
      <c r="A113" t="s">
        <v>77</v>
      </c>
      <c r="B113">
        <f>B73*10000/B62</f>
        <v>0.020823474657115367</v>
      </c>
      <c r="C113">
        <f>C73*10000/C62</f>
        <v>0.027330181028036006</v>
      </c>
      <c r="D113">
        <f>D73*10000/D62</f>
        <v>0.03145421297062341</v>
      </c>
      <c r="E113">
        <f>E73*10000/E62</f>
        <v>0.04423515264588382</v>
      </c>
      <c r="F113">
        <f>F73*10000/F62</f>
        <v>0.0026322067447980524</v>
      </c>
      <c r="G113">
        <f>AVERAGE(C113:E113)</f>
        <v>0.034339848881514416</v>
      </c>
      <c r="H113">
        <f>STDEV(C113:E113)</f>
        <v>0.008814175361752646</v>
      </c>
      <c r="I113">
        <f>(B113*B4+C113*C4+D113*D4+E113*E4+F113*F4)/SUM(B4:F4)</f>
        <v>0.028154450782235028</v>
      </c>
    </row>
    <row r="114" spans="1:11" ht="12.75">
      <c r="A114" t="s">
        <v>78</v>
      </c>
      <c r="B114">
        <f>B74*10000/B62</f>
        <v>-0.1990231565879015</v>
      </c>
      <c r="C114">
        <f>C74*10000/C62</f>
        <v>-0.18765304802065577</v>
      </c>
      <c r="D114">
        <f>D74*10000/D62</f>
        <v>-0.19685948620833438</v>
      </c>
      <c r="E114">
        <f>E74*10000/E62</f>
        <v>-0.1864533434566385</v>
      </c>
      <c r="F114">
        <f>F74*10000/F62</f>
        <v>-0.1470806050427806</v>
      </c>
      <c r="G114">
        <f>AVERAGE(C114:E114)</f>
        <v>-0.19032195922854286</v>
      </c>
      <c r="H114">
        <f>STDEV(C114:E114)</f>
        <v>0.005693352880232987</v>
      </c>
      <c r="I114">
        <f>(B114*B4+C114*C4+D114*D4+E114*E4+F114*F4)/SUM(B4:F4)</f>
        <v>-0.185819369854436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0.00046732039125854923</v>
      </c>
      <c r="C115">
        <f>C75*10000/C62</f>
        <v>-0.0022411166382630414</v>
      </c>
      <c r="D115">
        <f>D75*10000/D62</f>
        <v>-0.0027074444334834074</v>
      </c>
      <c r="E115">
        <f>E75*10000/E62</f>
        <v>0.0014153393749951147</v>
      </c>
      <c r="F115">
        <f>F75*10000/F62</f>
        <v>0.0009445378140892754</v>
      </c>
      <c r="G115">
        <f>AVERAGE(C115:E115)</f>
        <v>-0.001177740565583778</v>
      </c>
      <c r="H115">
        <f>STDEV(C115:E115)</f>
        <v>0.0022577451332741806</v>
      </c>
      <c r="I115">
        <f>(B115*B4+C115*C4+D115*D4+E115*E4+F115*F4)/SUM(B4:F4)</f>
        <v>-0.0006567764878491123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93.41219184937867</v>
      </c>
      <c r="C122">
        <f>C82*10000/C62</f>
        <v>56.76569719910438</v>
      </c>
      <c r="D122">
        <f>D82*10000/D62</f>
        <v>-21.286948752973547</v>
      </c>
      <c r="E122">
        <f>E82*10000/E62</f>
        <v>-33.61790549969798</v>
      </c>
      <c r="F122">
        <f>F82*10000/F62</f>
        <v>-103.25545895914514</v>
      </c>
      <c r="G122">
        <f>AVERAGE(C122:E122)</f>
        <v>0.6202809821442846</v>
      </c>
      <c r="H122">
        <f>STDEV(C122:E122)</f>
        <v>49.012691674750556</v>
      </c>
      <c r="I122">
        <f>(B122*B4+C122*C4+D122*D4+E122*E4+F122*F4)/SUM(B4:F4)</f>
        <v>0.22500704876184738</v>
      </c>
    </row>
    <row r="123" spans="1:9" ht="12.75">
      <c r="A123" t="s">
        <v>82</v>
      </c>
      <c r="B123">
        <f>B83*10000/B62</f>
        <v>-0.8603313569663135</v>
      </c>
      <c r="C123">
        <f>C83*10000/C62</f>
        <v>2.818462108469983</v>
      </c>
      <c r="D123">
        <f>D83*10000/D62</f>
        <v>3.386550974979692</v>
      </c>
      <c r="E123">
        <f>E83*10000/E62</f>
        <v>0.6937703566366434</v>
      </c>
      <c r="F123">
        <f>F83*10000/F62</f>
        <v>5.652733629868038</v>
      </c>
      <c r="G123">
        <f>AVERAGE(C123:E123)</f>
        <v>2.2995944800287726</v>
      </c>
      <c r="H123">
        <f>STDEV(C123:E123)</f>
        <v>1.4193958491253047</v>
      </c>
      <c r="I123">
        <f>(B123*B4+C123*C4+D123*D4+E123*E4+F123*F4)/SUM(B4:F4)</f>
        <v>2.288833350076935</v>
      </c>
    </row>
    <row r="124" spans="1:9" ht="12.75">
      <c r="A124" t="s">
        <v>83</v>
      </c>
      <c r="B124">
        <f>B84*10000/B62</f>
        <v>0.271753834220701</v>
      </c>
      <c r="C124">
        <f>C84*10000/C62</f>
        <v>-0.3876343613012529</v>
      </c>
      <c r="D124">
        <f>D84*10000/D62</f>
        <v>-0.8449606555148785</v>
      </c>
      <c r="E124">
        <f>E84*10000/E62</f>
        <v>-0.1858985379954473</v>
      </c>
      <c r="F124">
        <f>F84*10000/F62</f>
        <v>3.962972109111603</v>
      </c>
      <c r="G124">
        <f>AVERAGE(C124:E124)</f>
        <v>-0.4728311849371929</v>
      </c>
      <c r="H124">
        <f>STDEV(C124:E124)</f>
        <v>0.3376900838868965</v>
      </c>
      <c r="I124">
        <f>(B124*B4+C124*C4+D124*D4+E124*E4+F124*F4)/SUM(B4:F4)</f>
        <v>0.2262445451739302</v>
      </c>
    </row>
    <row r="125" spans="1:9" ht="12.75">
      <c r="A125" t="s">
        <v>84</v>
      </c>
      <c r="B125">
        <f>B85*10000/B62</f>
        <v>0.08675675613944234</v>
      </c>
      <c r="C125">
        <f>C85*10000/C62</f>
        <v>1.728241895095485</v>
      </c>
      <c r="D125">
        <f>D85*10000/D62</f>
        <v>1.47992757055472</v>
      </c>
      <c r="E125">
        <f>E85*10000/E62</f>
        <v>0.88149957351587</v>
      </c>
      <c r="F125">
        <f>F85*10000/F62</f>
        <v>-1.3445964028990762</v>
      </c>
      <c r="G125">
        <f>AVERAGE(C125:E125)</f>
        <v>1.3632230130553582</v>
      </c>
      <c r="H125">
        <f>STDEV(C125:E125)</f>
        <v>0.4352678544234006</v>
      </c>
      <c r="I125">
        <f>(B125*B4+C125*C4+D125*D4+E125*E4+F125*F4)/SUM(B4:F4)</f>
        <v>0.8174388371133791</v>
      </c>
    </row>
    <row r="126" spans="1:9" ht="12.75">
      <c r="A126" t="s">
        <v>85</v>
      </c>
      <c r="B126">
        <f>B86*10000/B62</f>
        <v>0.24329899139301692</v>
      </c>
      <c r="C126">
        <f>C86*10000/C62</f>
        <v>-0.004655106065074442</v>
      </c>
      <c r="D126">
        <f>D86*10000/D62</f>
        <v>-0.4221162721166493</v>
      </c>
      <c r="E126">
        <f>E86*10000/E62</f>
        <v>-0.2062068979133405</v>
      </c>
      <c r="F126">
        <f>F86*10000/F62</f>
        <v>0.6125017349223958</v>
      </c>
      <c r="G126">
        <f>AVERAGE(C126:E126)</f>
        <v>-0.21099275869835477</v>
      </c>
      <c r="H126">
        <f>STDEV(C126:E126)</f>
        <v>0.20877172854070855</v>
      </c>
      <c r="I126">
        <f>(B126*B4+C126*C4+D126*D4+E126*E4+F126*F4)/SUM(B4:F4)</f>
        <v>-0.035404924180887073</v>
      </c>
    </row>
    <row r="127" spans="1:9" ht="12.75">
      <c r="A127" t="s">
        <v>86</v>
      </c>
      <c r="B127">
        <f>B87*10000/B62</f>
        <v>0.22809943093893678</v>
      </c>
      <c r="C127">
        <f>C87*10000/C62</f>
        <v>-0.008567266370556811</v>
      </c>
      <c r="D127">
        <f>D87*10000/D62</f>
        <v>-0.002650946933920757</v>
      </c>
      <c r="E127">
        <f>E87*10000/E62</f>
        <v>0.11985253577004164</v>
      </c>
      <c r="F127">
        <f>F87*10000/F62</f>
        <v>0.7938741288684148</v>
      </c>
      <c r="G127">
        <f>AVERAGE(C127:E127)</f>
        <v>0.036211440821854686</v>
      </c>
      <c r="H127">
        <f>STDEV(C127:E127)</f>
        <v>0.07249569147209921</v>
      </c>
      <c r="I127">
        <f>(B127*B4+C127*C4+D127*D4+E127*E4+F127*F4)/SUM(B4:F4)</f>
        <v>0.16498682958191024</v>
      </c>
    </row>
    <row r="128" spans="1:9" ht="12.75">
      <c r="A128" t="s">
        <v>87</v>
      </c>
      <c r="B128">
        <f>B88*10000/B62</f>
        <v>0.004208005916816273</v>
      </c>
      <c r="C128">
        <f>C88*10000/C62</f>
        <v>-0.6610771259500876</v>
      </c>
      <c r="D128">
        <f>D88*10000/D62</f>
        <v>-0.21801974657462753</v>
      </c>
      <c r="E128">
        <f>E88*10000/E62</f>
        <v>0.17115291008309785</v>
      </c>
      <c r="F128">
        <f>F88*10000/F62</f>
        <v>0.5861282919242846</v>
      </c>
      <c r="G128">
        <f>AVERAGE(C128:E128)</f>
        <v>-0.23598132081387244</v>
      </c>
      <c r="H128">
        <f>STDEV(C128:E128)</f>
        <v>0.4164056577795422</v>
      </c>
      <c r="I128">
        <f>(B128*B4+C128*C4+D128*D4+E128*E4+F128*F4)/SUM(B4:F4)</f>
        <v>-0.09166350508931644</v>
      </c>
    </row>
    <row r="129" spans="1:9" ht="12.75">
      <c r="A129" t="s">
        <v>88</v>
      </c>
      <c r="B129">
        <f>B89*10000/B62</f>
        <v>0.045944157360444327</v>
      </c>
      <c r="C129">
        <f>C89*10000/C62</f>
        <v>0.001401970184075434</v>
      </c>
      <c r="D129">
        <f>D89*10000/D62</f>
        <v>-0.0029743561689009584</v>
      </c>
      <c r="E129">
        <f>E89*10000/E62</f>
        <v>0.11875229113774118</v>
      </c>
      <c r="F129">
        <f>F89*10000/F62</f>
        <v>0.09425908252168969</v>
      </c>
      <c r="G129">
        <f>AVERAGE(C129:E129)</f>
        <v>0.03905996838430522</v>
      </c>
      <c r="H129">
        <f>STDEV(C129:E129)</f>
        <v>0.06905025552063725</v>
      </c>
      <c r="I129">
        <f>(B129*B4+C129*C4+D129*D4+E129*E4+F129*F4)/SUM(B4:F4)</f>
        <v>0.04740688356819965</v>
      </c>
    </row>
    <row r="130" spans="1:9" ht="12.75">
      <c r="A130" t="s">
        <v>89</v>
      </c>
      <c r="B130">
        <f>B90*10000/B62</f>
        <v>-0.01594126497085459</v>
      </c>
      <c r="C130">
        <f>C90*10000/C62</f>
        <v>0.05586159018738144</v>
      </c>
      <c r="D130">
        <f>D90*10000/D62</f>
        <v>0.007383785473360756</v>
      </c>
      <c r="E130">
        <f>E90*10000/E62</f>
        <v>0.006530936113292838</v>
      </c>
      <c r="F130">
        <f>F90*10000/F62</f>
        <v>0.32089052727036016</v>
      </c>
      <c r="G130">
        <f>AVERAGE(C130:E130)</f>
        <v>0.02325877059134501</v>
      </c>
      <c r="H130">
        <f>STDEV(C130:E130)</f>
        <v>0.02823808991799047</v>
      </c>
      <c r="I130">
        <f>(B130*B4+C130*C4+D130*D4+E130*E4+F130*F4)/SUM(B4:F4)</f>
        <v>0.057251600537538284</v>
      </c>
    </row>
    <row r="131" spans="1:9" ht="12.75">
      <c r="A131" t="s">
        <v>90</v>
      </c>
      <c r="B131">
        <f>B91*10000/B62</f>
        <v>0.0073178956304564054</v>
      </c>
      <c r="C131">
        <f>C91*10000/C62</f>
        <v>-0.07965639802959198</v>
      </c>
      <c r="D131">
        <f>D91*10000/D62</f>
        <v>-0.0743511289268227</v>
      </c>
      <c r="E131">
        <f>E91*10000/E62</f>
        <v>-0.03681245680422792</v>
      </c>
      <c r="F131">
        <f>F91*10000/F62</f>
        <v>0.09558457589143142</v>
      </c>
      <c r="G131">
        <f>AVERAGE(C131:E131)</f>
        <v>-0.06360666125354754</v>
      </c>
      <c r="H131">
        <f>STDEV(C131:E131)</f>
        <v>0.02335558849862607</v>
      </c>
      <c r="I131">
        <f>(B131*B4+C131*C4+D131*D4+E131*E4+F131*F4)/SUM(B4:F4)</f>
        <v>-0.03211650666972954</v>
      </c>
    </row>
    <row r="132" spans="1:9" ht="12.75">
      <c r="A132" t="s">
        <v>91</v>
      </c>
      <c r="B132">
        <f>B92*10000/B62</f>
        <v>0.02083666873666981</v>
      </c>
      <c r="C132">
        <f>C92*10000/C62</f>
        <v>-0.08448719850115634</v>
      </c>
      <c r="D132">
        <f>D92*10000/D62</f>
        <v>-0.023790282341920693</v>
      </c>
      <c r="E132">
        <f>E92*10000/E62</f>
        <v>0.02312762332196155</v>
      </c>
      <c r="F132">
        <f>F92*10000/F62</f>
        <v>0.052457962338268146</v>
      </c>
      <c r="G132">
        <f>AVERAGE(C132:E132)</f>
        <v>-0.028383285840371825</v>
      </c>
      <c r="H132">
        <f>STDEV(C132:E132)</f>
        <v>0.053954232733474584</v>
      </c>
      <c r="I132">
        <f>(B132*B4+C132*C4+D132*D4+E132*E4+F132*F4)/SUM(B4:F4)</f>
        <v>-0.010484496997078275</v>
      </c>
    </row>
    <row r="133" spans="1:9" ht="12.75">
      <c r="A133" t="s">
        <v>92</v>
      </c>
      <c r="B133">
        <f>B93*10000/B62</f>
        <v>0.0942394883759667</v>
      </c>
      <c r="C133">
        <f>C93*10000/C62</f>
        <v>0.058545217938393276</v>
      </c>
      <c r="D133">
        <f>D93*10000/D62</f>
        <v>0.06191708515623025</v>
      </c>
      <c r="E133">
        <f>E93*10000/E62</f>
        <v>0.06426262375850564</v>
      </c>
      <c r="F133">
        <f>F93*10000/F62</f>
        <v>0.0775352102743493</v>
      </c>
      <c r="G133">
        <f>AVERAGE(C133:E133)</f>
        <v>0.06157497561770972</v>
      </c>
      <c r="H133">
        <f>STDEV(C133:E133)</f>
        <v>0.0028740148799586483</v>
      </c>
      <c r="I133">
        <f>(B133*B4+C133*C4+D133*D4+E133*E4+F133*F4)/SUM(B4:F4)</f>
        <v>0.06843426268847796</v>
      </c>
    </row>
    <row r="134" spans="1:9" ht="12.75">
      <c r="A134" t="s">
        <v>93</v>
      </c>
      <c r="B134">
        <f>B94*10000/B62</f>
        <v>-0.01635766760789419</v>
      </c>
      <c r="C134">
        <f>C94*10000/C62</f>
        <v>-0.006666367957338741</v>
      </c>
      <c r="D134">
        <f>D94*10000/D62</f>
        <v>0.0017088237165507507</v>
      </c>
      <c r="E134">
        <f>E94*10000/E62</f>
        <v>-0.003930447830787719</v>
      </c>
      <c r="F134">
        <f>F94*10000/F62</f>
        <v>-0.01238073075192404</v>
      </c>
      <c r="G134">
        <f>AVERAGE(C134:E134)</f>
        <v>-0.0029626640238585695</v>
      </c>
      <c r="H134">
        <f>STDEV(C134:E134)</f>
        <v>0.004270645503470486</v>
      </c>
      <c r="I134">
        <f>(B134*B4+C134*C4+D134*D4+E134*E4+F134*F4)/SUM(B4:F4)</f>
        <v>-0.006158769228139439</v>
      </c>
    </row>
    <row r="135" spans="1:9" ht="12.75">
      <c r="A135" t="s">
        <v>94</v>
      </c>
      <c r="B135">
        <f>B95*10000/B62</f>
        <v>0.002568393547158712</v>
      </c>
      <c r="C135">
        <f>C95*10000/C62</f>
        <v>-0.0018397999565290333</v>
      </c>
      <c r="D135">
        <f>D95*10000/D62</f>
        <v>-0.004997242337322546</v>
      </c>
      <c r="E135">
        <f>E95*10000/E62</f>
        <v>-0.002900633669672329</v>
      </c>
      <c r="F135">
        <f>F95*10000/F62</f>
        <v>0.00399975241736933</v>
      </c>
      <c r="G135">
        <f>AVERAGE(C135:E135)</f>
        <v>-0.0032458919878413026</v>
      </c>
      <c r="H135">
        <f>STDEV(C135:E135)</f>
        <v>0.0016067865684982565</v>
      </c>
      <c r="I135">
        <f>(B135*B4+C135*C4+D135*D4+E135*E4+F135*F4)/SUM(B4:F4)</f>
        <v>-0.001437734818086959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Per HAGEN</cp:lastModifiedBy>
  <cp:lastPrinted>2005-12-12T10:46:20Z</cp:lastPrinted>
  <dcterms:created xsi:type="dcterms:W3CDTF">2005-12-12T10:46:20Z</dcterms:created>
  <dcterms:modified xsi:type="dcterms:W3CDTF">2005-12-12T12:48:33Z</dcterms:modified>
  <cp:category/>
  <cp:version/>
  <cp:contentType/>
  <cp:contentStatus/>
</cp:coreProperties>
</file>