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<sst xmlns="http://schemas.openxmlformats.org/spreadsheetml/2006/main" count="204" uniqueCount="98">
  <si>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12/12/2005       14:52:53</t>
  </si>
  <si>
    <t>LISSNER</t>
  </si>
  <si>
    <t>HCMQAP767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</si>
  <si>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</si>
  <si>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</si>
  <si>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</si>
  <si>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</si>
  <si>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</si>
  <si>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</si>
  <si>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</si>
  <si>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</si>
  <si>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</si>
  <si>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</si>
  <si>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</si>
  <si>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</si>
  <si>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</si>
  <si>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</si>
  <si>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</si>
  <si>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</si>
  <si>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</si>
  <si>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</si>
  <si>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</si>
  <si>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</si>
  <si>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</si>
  <si>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</si>
  <si>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</si>
  <si>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</si>
  <si>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</si>
  <si>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</si>
  <si>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</si>
  <si>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</si>
  <si>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</si>
  <si>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</si>
  <si>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</si>
  <si>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</si>
  <si>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</si>
  <si>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</si>
  <si>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</si>
  <si>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</si>
  <si>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</si>
  <si>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</si>
  <si>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</si>
  <si>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</si>
  <si>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</si>
  <si>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</si>
  <si>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</si>
  <si>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</si>
  <si>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</si>
  <si>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</si>
  <si>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</si>
  <si>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</si>
  <si>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</si>
  <si>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36mn</t>
  </si>
  <si>
    <t>Dx moy(m)</t>
  </si>
  <si>
    <t>Dy moy(m)</t>
  </si>
  <si>
    <t>Dx moy (mm)</t>
  </si>
  <si>
    <t>Dy moy (mm)</t>
  </si>
  <si>
    <t>* = Integral error  ! = Central error           Conclusion : ACCEPTED           Duration : 36mn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</si>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</sst>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157661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-0.002254</v>
      </c>
      <c r="C4" s="12">
        <v>-0.003749</v>
      </c>
      <c r="D4" s="12">
        <v>-0.003747</v>
      </c>
      <c r="E4" s="12">
        <v>-0.003748</v>
      </c>
      <c r="F4" s="24">
        <v>-0.002078</v>
      </c>
      <c r="G4" s="34">
        <v>-0.01168</v>
      </c>
    </row>
    <row r="5" spans="1:7" ht="12.75" thickBot="1">
      <c r="A5" s="44" t="s">
        <v>13</v>
      </c>
      <c r="B5" s="45">
        <v>4.045134</v>
      </c>
      <c r="C5" s="46">
        <v>1.121074</v>
      </c>
      <c r="D5" s="46">
        <v>-0.795495</v>
      </c>
      <c r="E5" s="46">
        <v>-1.155754</v>
      </c>
      <c r="F5" s="47">
        <v>-2.844781</v>
      </c>
      <c r="G5" s="48">
        <v>6.009661</v>
      </c>
    </row>
    <row r="6" spans="1:7" ht="12.75" thickTop="1">
      <c r="A6" s="6" t="s">
        <v>14</v>
      </c>
      <c r="B6" s="39">
        <v>24.20303</v>
      </c>
      <c r="C6" s="40">
        <v>-94.9768</v>
      </c>
      <c r="D6" s="40">
        <v>12.18121</v>
      </c>
      <c r="E6" s="40">
        <v>-2.986823</v>
      </c>
      <c r="F6" s="41">
        <v>128.4708</v>
      </c>
      <c r="G6" s="42">
        <v>-0.002280921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1.685047</v>
      </c>
      <c r="C8" s="13">
        <v>1.277891</v>
      </c>
      <c r="D8" s="13">
        <v>0.9960977</v>
      </c>
      <c r="E8" s="13">
        <v>0.8379138</v>
      </c>
      <c r="F8" s="25">
        <v>-5.16999</v>
      </c>
      <c r="G8" s="35">
        <v>0.3029058</v>
      </c>
    </row>
    <row r="9" spans="1:7" ht="12">
      <c r="A9" s="20" t="s">
        <v>17</v>
      </c>
      <c r="B9" s="29">
        <v>0.243469</v>
      </c>
      <c r="C9" s="13">
        <v>-0.1712313</v>
      </c>
      <c r="D9" s="13">
        <v>0.6136507</v>
      </c>
      <c r="E9" s="13">
        <v>0.7107679</v>
      </c>
      <c r="F9" s="25">
        <v>-1.057899</v>
      </c>
      <c r="G9" s="35">
        <v>0.1715108</v>
      </c>
    </row>
    <row r="10" spans="1:7" ht="12">
      <c r="A10" s="20" t="s">
        <v>18</v>
      </c>
      <c r="B10" s="29">
        <v>0.06553155</v>
      </c>
      <c r="C10" s="13">
        <v>-0.3983204</v>
      </c>
      <c r="D10" s="13">
        <v>0.3772599</v>
      </c>
      <c r="E10" s="13">
        <v>0.728422</v>
      </c>
      <c r="F10" s="25">
        <v>-0.3104236</v>
      </c>
      <c r="G10" s="35">
        <v>0.138229</v>
      </c>
    </row>
    <row r="11" spans="1:7" ht="12">
      <c r="A11" s="21" t="s">
        <v>19</v>
      </c>
      <c r="B11" s="31">
        <v>1.956824</v>
      </c>
      <c r="C11" s="15">
        <v>0.570559</v>
      </c>
      <c r="D11" s="15">
        <v>1.242395</v>
      </c>
      <c r="E11" s="15">
        <v>0.8250801</v>
      </c>
      <c r="F11" s="27">
        <v>12.97868</v>
      </c>
      <c r="G11" s="37">
        <v>2.649623</v>
      </c>
    </row>
    <row r="12" spans="1:7" ht="12">
      <c r="A12" s="20" t="s">
        <v>20</v>
      </c>
      <c r="B12" s="29">
        <v>-0.4969295</v>
      </c>
      <c r="C12" s="13">
        <v>-0.08762144</v>
      </c>
      <c r="D12" s="13">
        <v>0.09134064</v>
      </c>
      <c r="E12" s="13">
        <v>0.1147401</v>
      </c>
      <c r="F12" s="25">
        <v>-0.4996838</v>
      </c>
      <c r="G12" s="35">
        <v>-0.1100996</v>
      </c>
    </row>
    <row r="13" spans="1:7" ht="12">
      <c r="A13" s="20" t="s">
        <v>21</v>
      </c>
      <c r="B13" s="29">
        <v>-0.01406589</v>
      </c>
      <c r="C13" s="13">
        <v>0.1023061</v>
      </c>
      <c r="D13" s="13">
        <v>0.1891095</v>
      </c>
      <c r="E13" s="13">
        <v>0.1598328</v>
      </c>
      <c r="F13" s="25">
        <v>-0.2182193</v>
      </c>
      <c r="G13" s="35">
        <v>0.07742807</v>
      </c>
    </row>
    <row r="14" spans="1:7" ht="12">
      <c r="A14" s="20" t="s">
        <v>22</v>
      </c>
      <c r="B14" s="29">
        <v>0.006853855</v>
      </c>
      <c r="C14" s="13">
        <v>0.1066918</v>
      </c>
      <c r="D14" s="13">
        <v>0.02637876</v>
      </c>
      <c r="E14" s="13">
        <v>0.04562473</v>
      </c>
      <c r="F14" s="25">
        <v>0.06340508</v>
      </c>
      <c r="G14" s="35">
        <v>0.05244932</v>
      </c>
    </row>
    <row r="15" spans="1:7" ht="12">
      <c r="A15" s="21" t="s">
        <v>23</v>
      </c>
      <c r="B15" s="31">
        <v>-0.4417462</v>
      </c>
      <c r="C15" s="15">
        <v>-0.261186</v>
      </c>
      <c r="D15" s="15">
        <v>-0.1910553</v>
      </c>
      <c r="E15" s="15">
        <v>-0.1989488</v>
      </c>
      <c r="F15" s="27">
        <v>-0.3912207</v>
      </c>
      <c r="G15" s="37">
        <v>-0.2728157</v>
      </c>
    </row>
    <row r="16" spans="1:7" ht="12">
      <c r="A16" s="20" t="s">
        <v>24</v>
      </c>
      <c r="B16" s="29">
        <v>-0.03524947</v>
      </c>
      <c r="C16" s="13">
        <v>-0.01828505</v>
      </c>
      <c r="D16" s="13">
        <v>0.01856543</v>
      </c>
      <c r="E16" s="13">
        <v>0.03746839</v>
      </c>
      <c r="F16" s="25">
        <v>-0.0188904</v>
      </c>
      <c r="G16" s="35">
        <v>0.001457225</v>
      </c>
    </row>
    <row r="17" spans="1:7" ht="12">
      <c r="A17" s="20" t="s">
        <v>25</v>
      </c>
      <c r="B17" s="29">
        <v>-0.03024193</v>
      </c>
      <c r="C17" s="13">
        <v>-0.021169</v>
      </c>
      <c r="D17" s="13">
        <v>-0.02358867</v>
      </c>
      <c r="E17" s="13">
        <v>-0.02114722</v>
      </c>
      <c r="F17" s="25">
        <v>-0.02245238</v>
      </c>
      <c r="G17" s="35">
        <v>-0.0232278</v>
      </c>
    </row>
    <row r="18" spans="1:7" ht="12">
      <c r="A18" s="20" t="s">
        <v>26</v>
      </c>
      <c r="B18" s="29">
        <v>0.03211547</v>
      </c>
      <c r="C18" s="13">
        <v>0.066038</v>
      </c>
      <c r="D18" s="13">
        <v>0.02067358</v>
      </c>
      <c r="E18" s="13">
        <v>0.02087437</v>
      </c>
      <c r="F18" s="25">
        <v>-0.02458172</v>
      </c>
      <c r="G18" s="35">
        <v>0.02726338</v>
      </c>
    </row>
    <row r="19" spans="1:7" ht="12">
      <c r="A19" s="21" t="s">
        <v>27</v>
      </c>
      <c r="B19" s="31">
        <v>-0.2029991</v>
      </c>
      <c r="C19" s="15">
        <v>-0.1806876</v>
      </c>
      <c r="D19" s="15">
        <v>-0.1873981</v>
      </c>
      <c r="E19" s="15">
        <v>-0.1899374</v>
      </c>
      <c r="F19" s="27">
        <v>-0.1363583</v>
      </c>
      <c r="G19" s="37">
        <v>-0.1818422</v>
      </c>
    </row>
    <row r="20" spans="1:7" ht="12.75" thickBot="1">
      <c r="A20" s="44" t="s">
        <v>28</v>
      </c>
      <c r="B20" s="45">
        <v>0.002246889</v>
      </c>
      <c r="C20" s="46">
        <v>-0.005352248</v>
      </c>
      <c r="D20" s="46">
        <v>-0.0003644802</v>
      </c>
      <c r="E20" s="46">
        <v>0.004466737</v>
      </c>
      <c r="F20" s="47">
        <v>0.0116917</v>
      </c>
      <c r="G20" s="48">
        <v>0.001584417</v>
      </c>
    </row>
    <row r="21" spans="1:7" ht="12.75" thickTop="1">
      <c r="A21" s="6" t="s">
        <v>29</v>
      </c>
      <c r="B21" s="39">
        <v>-52.904</v>
      </c>
      <c r="C21" s="40">
        <v>11.63378</v>
      </c>
      <c r="D21" s="40">
        <v>-6.695156</v>
      </c>
      <c r="E21" s="40">
        <v>-5.871154</v>
      </c>
      <c r="F21" s="41">
        <v>59.08817</v>
      </c>
      <c r="G21" s="43">
        <v>0.003405744</v>
      </c>
    </row>
    <row r="22" spans="1:7" ht="12">
      <c r="A22" s="20" t="s">
        <v>30</v>
      </c>
      <c r="B22" s="29">
        <v>80.90445</v>
      </c>
      <c r="C22" s="13">
        <v>22.42151</v>
      </c>
      <c r="D22" s="13">
        <v>-15.90991</v>
      </c>
      <c r="E22" s="13">
        <v>-23.11512</v>
      </c>
      <c r="F22" s="25">
        <v>-56.89624</v>
      </c>
      <c r="G22" s="36">
        <v>0</v>
      </c>
    </row>
    <row r="23" spans="1:7" ht="12">
      <c r="A23" s="20" t="s">
        <v>31</v>
      </c>
      <c r="B23" s="29">
        <v>-0.4628956</v>
      </c>
      <c r="C23" s="13">
        <v>-0.2115545</v>
      </c>
      <c r="D23" s="13">
        <v>1.55973</v>
      </c>
      <c r="E23" s="13">
        <v>1.337504</v>
      </c>
      <c r="F23" s="25">
        <v>10.83352</v>
      </c>
      <c r="G23" s="35">
        <v>2.024562</v>
      </c>
    </row>
    <row r="24" spans="1:7" ht="12">
      <c r="A24" s="20" t="s">
        <v>32</v>
      </c>
      <c r="B24" s="29">
        <v>-1.029532</v>
      </c>
      <c r="C24" s="13">
        <v>-3.362444</v>
      </c>
      <c r="D24" s="13">
        <v>0.1549105</v>
      </c>
      <c r="E24" s="13">
        <v>1.645037</v>
      </c>
      <c r="F24" s="25">
        <v>1.986825</v>
      </c>
      <c r="G24" s="35">
        <v>-0.2600914</v>
      </c>
    </row>
    <row r="25" spans="1:7" ht="12">
      <c r="A25" s="20" t="s">
        <v>33</v>
      </c>
      <c r="B25" s="29">
        <v>0.273334</v>
      </c>
      <c r="C25" s="13">
        <v>-0.2785504</v>
      </c>
      <c r="D25" s="13">
        <v>0.1541127</v>
      </c>
      <c r="E25" s="13">
        <v>0.7960477</v>
      </c>
      <c r="F25" s="25">
        <v>0.3403928</v>
      </c>
      <c r="G25" s="35">
        <v>0.2465423</v>
      </c>
    </row>
    <row r="26" spans="1:7" ht="12">
      <c r="A26" s="21" t="s">
        <v>34</v>
      </c>
      <c r="B26" s="31">
        <v>0.04040181</v>
      </c>
      <c r="C26" s="15">
        <v>0.6376796</v>
      </c>
      <c r="D26" s="15">
        <v>0.2887639</v>
      </c>
      <c r="E26" s="15">
        <v>0.3183113</v>
      </c>
      <c r="F26" s="27">
        <v>2.626529</v>
      </c>
      <c r="G26" s="37">
        <v>0.6557145</v>
      </c>
    </row>
    <row r="27" spans="1:7" ht="12">
      <c r="A27" s="20" t="s">
        <v>35</v>
      </c>
      <c r="B27" s="29">
        <v>0.1244835</v>
      </c>
      <c r="C27" s="13">
        <v>0.08806804</v>
      </c>
      <c r="D27" s="13">
        <v>-0.2315367</v>
      </c>
      <c r="E27" s="13">
        <v>-0.1695104</v>
      </c>
      <c r="F27" s="25">
        <v>0.4640935</v>
      </c>
      <c r="G27" s="35">
        <v>0.004653432</v>
      </c>
    </row>
    <row r="28" spans="1:7" ht="12">
      <c r="A28" s="20" t="s">
        <v>36</v>
      </c>
      <c r="B28" s="29">
        <v>-0.003064715</v>
      </c>
      <c r="C28" s="13">
        <v>-0.1731831</v>
      </c>
      <c r="D28" s="13">
        <v>0.2580744</v>
      </c>
      <c r="E28" s="13">
        <v>0.4581638</v>
      </c>
      <c r="F28" s="25">
        <v>0.1542128</v>
      </c>
      <c r="G28" s="35">
        <v>0.150769</v>
      </c>
    </row>
    <row r="29" spans="1:7" ht="12">
      <c r="A29" s="20" t="s">
        <v>37</v>
      </c>
      <c r="B29" s="29">
        <v>-0.0422146</v>
      </c>
      <c r="C29" s="13">
        <v>-0.06650531</v>
      </c>
      <c r="D29" s="13">
        <v>-0.0733135</v>
      </c>
      <c r="E29" s="13">
        <v>-0.02930434</v>
      </c>
      <c r="F29" s="25">
        <v>-0.09626465</v>
      </c>
      <c r="G29" s="35">
        <v>-0.05965022</v>
      </c>
    </row>
    <row r="30" spans="1:7" ht="12">
      <c r="A30" s="21" t="s">
        <v>38</v>
      </c>
      <c r="B30" s="31">
        <v>0.03516477</v>
      </c>
      <c r="C30" s="15">
        <v>0.1158064</v>
      </c>
      <c r="D30" s="15">
        <v>0.09734782</v>
      </c>
      <c r="E30" s="15">
        <v>0.07299164</v>
      </c>
      <c r="F30" s="27">
        <v>0.3494717</v>
      </c>
      <c r="G30" s="37">
        <v>0.1205865</v>
      </c>
    </row>
    <row r="31" spans="1:7" ht="12">
      <c r="A31" s="20" t="s">
        <v>39</v>
      </c>
      <c r="B31" s="29">
        <v>0.0321425</v>
      </c>
      <c r="C31" s="13">
        <v>0.003039642</v>
      </c>
      <c r="D31" s="13">
        <v>-0.05153765</v>
      </c>
      <c r="E31" s="13">
        <v>-0.04506503</v>
      </c>
      <c r="F31" s="25">
        <v>0.004030605</v>
      </c>
      <c r="G31" s="35">
        <v>-0.01731975</v>
      </c>
    </row>
    <row r="32" spans="1:7" ht="12">
      <c r="A32" s="20" t="s">
        <v>40</v>
      </c>
      <c r="B32" s="29">
        <v>0.01097427</v>
      </c>
      <c r="C32" s="13">
        <v>0.01396504</v>
      </c>
      <c r="D32" s="13">
        <v>0.05189811</v>
      </c>
      <c r="E32" s="13">
        <v>0.05405878</v>
      </c>
      <c r="F32" s="25">
        <v>0.01576915</v>
      </c>
      <c r="G32" s="35">
        <v>0.03254682</v>
      </c>
    </row>
    <row r="33" spans="1:7" ht="12">
      <c r="A33" s="20" t="s">
        <v>41</v>
      </c>
      <c r="B33" s="29">
        <v>0.09730015</v>
      </c>
      <c r="C33" s="13">
        <v>0.07340492</v>
      </c>
      <c r="D33" s="13">
        <v>0.07262079</v>
      </c>
      <c r="E33" s="13">
        <v>0.07080195</v>
      </c>
      <c r="F33" s="25">
        <v>0.02988597</v>
      </c>
      <c r="G33" s="35">
        <v>0.07023976</v>
      </c>
    </row>
    <row r="34" spans="1:7" ht="12">
      <c r="A34" s="21" t="s">
        <v>42</v>
      </c>
      <c r="B34" s="31">
        <v>-0.01986662</v>
      </c>
      <c r="C34" s="15">
        <v>0.008226296</v>
      </c>
      <c r="D34" s="15">
        <v>0.007317972</v>
      </c>
      <c r="E34" s="15">
        <v>0.004062019</v>
      </c>
      <c r="F34" s="27">
        <v>-0.02536204</v>
      </c>
      <c r="G34" s="37">
        <v>-0.001525685</v>
      </c>
    </row>
    <row r="35" spans="1:7" ht="12.75" thickBot="1">
      <c r="A35" s="22" t="s">
        <v>43</v>
      </c>
      <c r="B35" s="32">
        <v>0.004019549</v>
      </c>
      <c r="C35" s="16">
        <v>0.00525669</v>
      </c>
      <c r="D35" s="16">
        <v>0.004237576</v>
      </c>
      <c r="E35" s="16">
        <v>-0.00166112</v>
      </c>
      <c r="F35" s="28">
        <v>0.009228228</v>
      </c>
      <c r="G35" s="38">
        <v>0.003697751</v>
      </c>
    </row>
    <row r="36" spans="1:7" ht="12">
      <c r="A36" s="4" t="s">
        <v>44</v>
      </c>
      <c r="B36" s="3">
        <v>20.21179</v>
      </c>
      <c r="C36" s="3">
        <v>20.20874</v>
      </c>
      <c r="D36" s="3">
        <v>20.2179</v>
      </c>
      <c r="E36" s="3">
        <v>20.2179</v>
      </c>
      <c r="F36" s="3">
        <v>20.224</v>
      </c>
      <c r="G36" s="3"/>
    </row>
    <row r="37" spans="1:6" ht="12">
      <c r="A37" s="4" t="s">
        <v>45</v>
      </c>
      <c r="B37" s="2">
        <v>-0.2782186</v>
      </c>
      <c r="C37" s="2">
        <v>-0.2522787</v>
      </c>
      <c r="D37" s="2">
        <v>-0.2375285</v>
      </c>
      <c r="E37" s="2">
        <v>-0.2293905</v>
      </c>
      <c r="F37" s="2">
        <v>-0.2283732</v>
      </c>
    </row>
    <row r="38" spans="1:7" ht="12">
      <c r="A38" s="4" t="s">
        <v>53</v>
      </c>
      <c r="B38" s="2">
        <v>-4.041488E-05</v>
      </c>
      <c r="C38" s="2">
        <v>0.0001614154</v>
      </c>
      <c r="D38" s="2">
        <v>-2.072612E-05</v>
      </c>
      <c r="E38" s="2">
        <v>0</v>
      </c>
      <c r="F38" s="2">
        <v>-0.0002178218</v>
      </c>
      <c r="G38" s="2">
        <v>0.0002039539</v>
      </c>
    </row>
    <row r="39" spans="1:7" ht="12.75" thickBot="1">
      <c r="A39" s="4" t="s">
        <v>54</v>
      </c>
      <c r="B39" s="2">
        <v>9.026377E-05</v>
      </c>
      <c r="C39" s="2">
        <v>-2.013934E-05</v>
      </c>
      <c r="D39" s="2">
        <v>1.134879E-05</v>
      </c>
      <c r="E39" s="2">
        <v>0</v>
      </c>
      <c r="F39" s="2">
        <v>-0.0001016892</v>
      </c>
      <c r="G39" s="2">
        <v>0.0008068429</v>
      </c>
    </row>
    <row r="40" spans="2:7" ht="12.75" thickBot="1">
      <c r="B40" s="7" t="s">
        <v>46</v>
      </c>
      <c r="C40" s="18">
        <v>-0.003748</v>
      </c>
      <c r="D40" s="17" t="s">
        <v>47</v>
      </c>
      <c r="E40" s="18">
        <v>3.116666</v>
      </c>
      <c r="F40" s="17" t="s">
        <v>48</v>
      </c>
      <c r="G40" s="8">
        <v>54.939889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0.002254</v>
      </c>
      <c r="C4">
        <v>0.003749</v>
      </c>
      <c r="D4">
        <v>0.003747</v>
      </c>
      <c r="E4">
        <v>0.003748</v>
      </c>
      <c r="F4">
        <v>0.002078</v>
      </c>
      <c r="G4">
        <v>0.01168</v>
      </c>
    </row>
    <row r="5" spans="1:7" ht="12.75">
      <c r="A5" t="s">
        <v>13</v>
      </c>
      <c r="B5">
        <v>4.045134</v>
      </c>
      <c r="C5">
        <v>1.121074</v>
      </c>
      <c r="D5">
        <v>-0.795495</v>
      </c>
      <c r="E5">
        <v>-1.155754</v>
      </c>
      <c r="F5">
        <v>-2.844781</v>
      </c>
      <c r="G5">
        <v>6.009661</v>
      </c>
    </row>
    <row r="6" spans="1:7" ht="12.75">
      <c r="A6" t="s">
        <v>14</v>
      </c>
      <c r="B6" s="49">
        <v>24.20303</v>
      </c>
      <c r="C6" s="49">
        <v>-94.9768</v>
      </c>
      <c r="D6" s="49">
        <v>12.18121</v>
      </c>
      <c r="E6" s="49">
        <v>-2.986823</v>
      </c>
      <c r="F6" s="49">
        <v>128.4708</v>
      </c>
      <c r="G6" s="49">
        <v>-0.002280921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1.685047</v>
      </c>
      <c r="C8" s="49">
        <v>1.277891</v>
      </c>
      <c r="D8" s="49">
        <v>0.9960977</v>
      </c>
      <c r="E8" s="49">
        <v>0.8379138</v>
      </c>
      <c r="F8" s="49">
        <v>-5.16999</v>
      </c>
      <c r="G8" s="49">
        <v>0.3029058</v>
      </c>
    </row>
    <row r="9" spans="1:7" ht="12.75">
      <c r="A9" t="s">
        <v>17</v>
      </c>
      <c r="B9" s="49">
        <v>0.243469</v>
      </c>
      <c r="C9" s="49">
        <v>-0.1712313</v>
      </c>
      <c r="D9" s="49">
        <v>0.6136507</v>
      </c>
      <c r="E9" s="49">
        <v>0.7107679</v>
      </c>
      <c r="F9" s="49">
        <v>-1.057899</v>
      </c>
      <c r="G9" s="49">
        <v>0.1715108</v>
      </c>
    </row>
    <row r="10" spans="1:7" ht="12.75">
      <c r="A10" t="s">
        <v>18</v>
      </c>
      <c r="B10" s="49">
        <v>0.06553155</v>
      </c>
      <c r="C10" s="49">
        <v>-0.3983204</v>
      </c>
      <c r="D10" s="49">
        <v>0.3772599</v>
      </c>
      <c r="E10" s="49">
        <v>0.728422</v>
      </c>
      <c r="F10" s="49">
        <v>-0.3104236</v>
      </c>
      <c r="G10" s="49">
        <v>0.138229</v>
      </c>
    </row>
    <row r="11" spans="1:7" ht="12.75">
      <c r="A11" t="s">
        <v>19</v>
      </c>
      <c r="B11" s="49">
        <v>1.956824</v>
      </c>
      <c r="C11" s="49">
        <v>0.570559</v>
      </c>
      <c r="D11" s="49">
        <v>1.242395</v>
      </c>
      <c r="E11" s="49">
        <v>0.8250801</v>
      </c>
      <c r="F11" s="49">
        <v>12.97868</v>
      </c>
      <c r="G11" s="49">
        <v>2.649623</v>
      </c>
    </row>
    <row r="12" spans="1:7" ht="12.75">
      <c r="A12" t="s">
        <v>20</v>
      </c>
      <c r="B12" s="49">
        <v>-0.4969295</v>
      </c>
      <c r="C12" s="49">
        <v>-0.08762144</v>
      </c>
      <c r="D12" s="49">
        <v>0.09134064</v>
      </c>
      <c r="E12" s="49">
        <v>0.1147401</v>
      </c>
      <c r="F12" s="49">
        <v>-0.4996838</v>
      </c>
      <c r="G12" s="49">
        <v>-0.1100996</v>
      </c>
    </row>
    <row r="13" spans="1:7" ht="12.75">
      <c r="A13" t="s">
        <v>21</v>
      </c>
      <c r="B13" s="49">
        <v>-0.01406589</v>
      </c>
      <c r="C13" s="49">
        <v>0.1023061</v>
      </c>
      <c r="D13" s="49">
        <v>0.1891095</v>
      </c>
      <c r="E13" s="49">
        <v>0.1598328</v>
      </c>
      <c r="F13" s="49">
        <v>-0.2182193</v>
      </c>
      <c r="G13" s="49">
        <v>0.07742807</v>
      </c>
    </row>
    <row r="14" spans="1:7" ht="12.75">
      <c r="A14" t="s">
        <v>22</v>
      </c>
      <c r="B14" s="49">
        <v>0.006853855</v>
      </c>
      <c r="C14" s="49">
        <v>0.1066918</v>
      </c>
      <c r="D14" s="49">
        <v>0.02637876</v>
      </c>
      <c r="E14" s="49">
        <v>0.04562473</v>
      </c>
      <c r="F14" s="49">
        <v>0.06340508</v>
      </c>
      <c r="G14" s="49">
        <v>0.05244932</v>
      </c>
    </row>
    <row r="15" spans="1:7" ht="12.75">
      <c r="A15" t="s">
        <v>23</v>
      </c>
      <c r="B15" s="49">
        <v>-0.4417462</v>
      </c>
      <c r="C15" s="49">
        <v>-0.261186</v>
      </c>
      <c r="D15" s="49">
        <v>-0.1910553</v>
      </c>
      <c r="E15" s="49">
        <v>-0.1989488</v>
      </c>
      <c r="F15" s="49">
        <v>-0.3912207</v>
      </c>
      <c r="G15" s="49">
        <v>-0.2728157</v>
      </c>
    </row>
    <row r="16" spans="1:7" ht="12.75">
      <c r="A16" t="s">
        <v>24</v>
      </c>
      <c r="B16" s="49">
        <v>-0.03524947</v>
      </c>
      <c r="C16" s="49">
        <v>-0.01828505</v>
      </c>
      <c r="D16" s="49">
        <v>0.01856543</v>
      </c>
      <c r="E16" s="49">
        <v>0.03746839</v>
      </c>
      <c r="F16" s="49">
        <v>-0.0188904</v>
      </c>
      <c r="G16" s="49">
        <v>0.001457225</v>
      </c>
    </row>
    <row r="17" spans="1:7" ht="12.75">
      <c r="A17" t="s">
        <v>25</v>
      </c>
      <c r="B17" s="49">
        <v>-0.03024193</v>
      </c>
      <c r="C17" s="49">
        <v>-0.021169</v>
      </c>
      <c r="D17" s="49">
        <v>-0.02358867</v>
      </c>
      <c r="E17" s="49">
        <v>-0.02114722</v>
      </c>
      <c r="F17" s="49">
        <v>-0.02245238</v>
      </c>
      <c r="G17" s="49">
        <v>-0.0232278</v>
      </c>
    </row>
    <row r="18" spans="1:7" ht="12.75">
      <c r="A18" t="s">
        <v>26</v>
      </c>
      <c r="B18" s="49">
        <v>0.03211547</v>
      </c>
      <c r="C18" s="49">
        <v>0.066038</v>
      </c>
      <c r="D18" s="49">
        <v>0.02067358</v>
      </c>
      <c r="E18" s="49">
        <v>0.02087437</v>
      </c>
      <c r="F18" s="49">
        <v>-0.02458172</v>
      </c>
      <c r="G18" s="49">
        <v>0.02726338</v>
      </c>
    </row>
    <row r="19" spans="1:7" ht="12.75">
      <c r="A19" t="s">
        <v>27</v>
      </c>
      <c r="B19" s="49">
        <v>-0.2029991</v>
      </c>
      <c r="C19" s="49">
        <v>-0.1806876</v>
      </c>
      <c r="D19" s="49">
        <v>-0.1873981</v>
      </c>
      <c r="E19" s="49">
        <v>-0.1899374</v>
      </c>
      <c r="F19" s="49">
        <v>-0.1363583</v>
      </c>
      <c r="G19" s="49">
        <v>-0.1818422</v>
      </c>
    </row>
    <row r="20" spans="1:7" ht="12.75">
      <c r="A20" t="s">
        <v>28</v>
      </c>
      <c r="B20" s="49">
        <v>0.002246889</v>
      </c>
      <c r="C20" s="49">
        <v>-0.005352248</v>
      </c>
      <c r="D20" s="49">
        <v>-0.0003644802</v>
      </c>
      <c r="E20" s="49">
        <v>0.004466737</v>
      </c>
      <c r="F20" s="49">
        <v>0.0116917</v>
      </c>
      <c r="G20" s="49">
        <v>0.001584417</v>
      </c>
    </row>
    <row r="21" spans="1:7" ht="12.75">
      <c r="A21" t="s">
        <v>29</v>
      </c>
      <c r="B21" s="49">
        <v>-52.904</v>
      </c>
      <c r="C21" s="49">
        <v>11.63378</v>
      </c>
      <c r="D21" s="49">
        <v>-6.695156</v>
      </c>
      <c r="E21" s="49">
        <v>-5.871154</v>
      </c>
      <c r="F21" s="49">
        <v>59.08817</v>
      </c>
      <c r="G21" s="49">
        <v>0.003405744</v>
      </c>
    </row>
    <row r="22" spans="1:7" ht="12.75">
      <c r="A22" t="s">
        <v>30</v>
      </c>
      <c r="B22" s="49">
        <v>80.90445</v>
      </c>
      <c r="C22" s="49">
        <v>22.42151</v>
      </c>
      <c r="D22" s="49">
        <v>-15.90991</v>
      </c>
      <c r="E22" s="49">
        <v>-23.11512</v>
      </c>
      <c r="F22" s="49">
        <v>-56.89624</v>
      </c>
      <c r="G22" s="49">
        <v>0</v>
      </c>
    </row>
    <row r="23" spans="1:7" ht="12.75">
      <c r="A23" t="s">
        <v>31</v>
      </c>
      <c r="B23" s="49">
        <v>-0.4628956</v>
      </c>
      <c r="C23" s="49">
        <v>-0.2115545</v>
      </c>
      <c r="D23" s="49">
        <v>1.55973</v>
      </c>
      <c r="E23" s="49">
        <v>1.337504</v>
      </c>
      <c r="F23" s="49">
        <v>10.83352</v>
      </c>
      <c r="G23" s="49">
        <v>2.024562</v>
      </c>
    </row>
    <row r="24" spans="1:7" ht="12.75">
      <c r="A24" t="s">
        <v>32</v>
      </c>
      <c r="B24" s="49">
        <v>-1.029532</v>
      </c>
      <c r="C24" s="49">
        <v>-3.362444</v>
      </c>
      <c r="D24" s="49">
        <v>0.1549105</v>
      </c>
      <c r="E24" s="49">
        <v>1.645037</v>
      </c>
      <c r="F24" s="49">
        <v>1.986825</v>
      </c>
      <c r="G24" s="49">
        <v>-0.2600914</v>
      </c>
    </row>
    <row r="25" spans="1:7" ht="12.75">
      <c r="A25" t="s">
        <v>33</v>
      </c>
      <c r="B25" s="49">
        <v>0.273334</v>
      </c>
      <c r="C25" s="49">
        <v>-0.2785504</v>
      </c>
      <c r="D25" s="49">
        <v>0.1541127</v>
      </c>
      <c r="E25" s="49">
        <v>0.7960477</v>
      </c>
      <c r="F25" s="49">
        <v>0.3403928</v>
      </c>
      <c r="G25" s="49">
        <v>0.2465423</v>
      </c>
    </row>
    <row r="26" spans="1:7" ht="12.75">
      <c r="A26" t="s">
        <v>34</v>
      </c>
      <c r="B26" s="49">
        <v>0.04040181</v>
      </c>
      <c r="C26" s="49">
        <v>0.6376796</v>
      </c>
      <c r="D26" s="49">
        <v>0.2887639</v>
      </c>
      <c r="E26" s="49">
        <v>0.3183113</v>
      </c>
      <c r="F26" s="49">
        <v>2.626529</v>
      </c>
      <c r="G26" s="49">
        <v>0.6557145</v>
      </c>
    </row>
    <row r="27" spans="1:7" ht="12.75">
      <c r="A27" t="s">
        <v>35</v>
      </c>
      <c r="B27" s="49">
        <v>0.1244835</v>
      </c>
      <c r="C27" s="49">
        <v>0.08806804</v>
      </c>
      <c r="D27" s="49">
        <v>-0.2315367</v>
      </c>
      <c r="E27" s="49">
        <v>-0.1695104</v>
      </c>
      <c r="F27" s="49">
        <v>0.4640935</v>
      </c>
      <c r="G27" s="49">
        <v>0.004653432</v>
      </c>
    </row>
    <row r="28" spans="1:7" ht="12.75">
      <c r="A28" t="s">
        <v>36</v>
      </c>
      <c r="B28" s="49">
        <v>-0.003064715</v>
      </c>
      <c r="C28" s="49">
        <v>-0.1731831</v>
      </c>
      <c r="D28" s="49">
        <v>0.2580744</v>
      </c>
      <c r="E28" s="49">
        <v>0.4581638</v>
      </c>
      <c r="F28" s="49">
        <v>0.1542128</v>
      </c>
      <c r="G28" s="49">
        <v>0.150769</v>
      </c>
    </row>
    <row r="29" spans="1:7" ht="12.75">
      <c r="A29" t="s">
        <v>37</v>
      </c>
      <c r="B29" s="49">
        <v>-0.0422146</v>
      </c>
      <c r="C29" s="49">
        <v>-0.06650531</v>
      </c>
      <c r="D29" s="49">
        <v>-0.0733135</v>
      </c>
      <c r="E29" s="49">
        <v>-0.02930434</v>
      </c>
      <c r="F29" s="49">
        <v>-0.09626465</v>
      </c>
      <c r="G29" s="49">
        <v>-0.05965022</v>
      </c>
    </row>
    <row r="30" spans="1:7" ht="12.75">
      <c r="A30" t="s">
        <v>38</v>
      </c>
      <c r="B30" s="49">
        <v>0.03516477</v>
      </c>
      <c r="C30" s="49">
        <v>0.1158064</v>
      </c>
      <c r="D30" s="49">
        <v>0.09734782</v>
      </c>
      <c r="E30" s="49">
        <v>0.07299164</v>
      </c>
      <c r="F30" s="49">
        <v>0.3494717</v>
      </c>
      <c r="G30" s="49">
        <v>0.1205865</v>
      </c>
    </row>
    <row r="31" spans="1:7" ht="12.75">
      <c r="A31" t="s">
        <v>39</v>
      </c>
      <c r="B31" s="49">
        <v>0.0321425</v>
      </c>
      <c r="C31" s="49">
        <v>0.003039642</v>
      </c>
      <c r="D31" s="49">
        <v>-0.05153765</v>
      </c>
      <c r="E31" s="49">
        <v>-0.04506503</v>
      </c>
      <c r="F31" s="49">
        <v>0.004030605</v>
      </c>
      <c r="G31" s="49">
        <v>-0.01731975</v>
      </c>
    </row>
    <row r="32" spans="1:7" ht="12.75">
      <c r="A32" t="s">
        <v>40</v>
      </c>
      <c r="B32" s="49">
        <v>0.01097427</v>
      </c>
      <c r="C32" s="49">
        <v>0.01396504</v>
      </c>
      <c r="D32" s="49">
        <v>0.05189811</v>
      </c>
      <c r="E32" s="49">
        <v>0.05405878</v>
      </c>
      <c r="F32" s="49">
        <v>0.01576915</v>
      </c>
      <c r="G32" s="49">
        <v>0.03254682</v>
      </c>
    </row>
    <row r="33" spans="1:7" ht="12.75">
      <c r="A33" t="s">
        <v>41</v>
      </c>
      <c r="B33" s="49">
        <v>0.09730015</v>
      </c>
      <c r="C33" s="49">
        <v>0.07340492</v>
      </c>
      <c r="D33" s="49">
        <v>0.07262079</v>
      </c>
      <c r="E33" s="49">
        <v>0.07080195</v>
      </c>
      <c r="F33" s="49">
        <v>0.02988597</v>
      </c>
      <c r="G33" s="49">
        <v>0.07023976</v>
      </c>
    </row>
    <row r="34" spans="1:7" ht="12.75">
      <c r="A34" t="s">
        <v>42</v>
      </c>
      <c r="B34" s="49">
        <v>-0.01986662</v>
      </c>
      <c r="C34" s="49">
        <v>0.008226296</v>
      </c>
      <c r="D34" s="49">
        <v>0.007317972</v>
      </c>
      <c r="E34" s="49">
        <v>0.004062019</v>
      </c>
      <c r="F34" s="49">
        <v>-0.02536204</v>
      </c>
      <c r="G34" s="49">
        <v>-0.001525685</v>
      </c>
    </row>
    <row r="35" spans="1:7" ht="12.75">
      <c r="A35" t="s">
        <v>43</v>
      </c>
      <c r="B35" s="49">
        <v>0.004019549</v>
      </c>
      <c r="C35" s="49">
        <v>0.00525669</v>
      </c>
      <c r="D35" s="49">
        <v>0.004237576</v>
      </c>
      <c r="E35" s="49">
        <v>-0.00166112</v>
      </c>
      <c r="F35" s="49">
        <v>0.009228228</v>
      </c>
      <c r="G35" s="49">
        <v>0.003697751</v>
      </c>
    </row>
    <row r="36" spans="1:6" ht="12.75">
      <c r="A36" t="s">
        <v>44</v>
      </c>
      <c r="B36" s="49">
        <v>20.21179</v>
      </c>
      <c r="C36" s="49">
        <v>20.20874</v>
      </c>
      <c r="D36" s="49">
        <v>20.2179</v>
      </c>
      <c r="E36" s="49">
        <v>20.2179</v>
      </c>
      <c r="F36" s="49">
        <v>20.224</v>
      </c>
    </row>
    <row r="37" spans="1:6" ht="12.75">
      <c r="A37" t="s">
        <v>45</v>
      </c>
      <c r="B37" s="49">
        <v>-0.2782186</v>
      </c>
      <c r="C37" s="49">
        <v>-0.2522787</v>
      </c>
      <c r="D37" s="49">
        <v>-0.2375285</v>
      </c>
      <c r="E37" s="49">
        <v>-0.2293905</v>
      </c>
      <c r="F37" s="49">
        <v>-0.2283732</v>
      </c>
    </row>
    <row r="38" spans="1:7" ht="12.75">
      <c r="A38" t="s">
        <v>55</v>
      </c>
      <c r="B38" s="49">
        <v>-4.041488E-05</v>
      </c>
      <c r="C38" s="49">
        <v>0.0001614154</v>
      </c>
      <c r="D38" s="49">
        <v>-2.072612E-05</v>
      </c>
      <c r="E38" s="49">
        <v>0</v>
      </c>
      <c r="F38" s="49">
        <v>-0.0002178218</v>
      </c>
      <c r="G38" s="49">
        <v>0.0002039539</v>
      </c>
    </row>
    <row r="39" spans="1:7" ht="12.75">
      <c r="A39" t="s">
        <v>56</v>
      </c>
      <c r="B39" s="49">
        <v>9.026377E-05</v>
      </c>
      <c r="C39" s="49">
        <v>-2.013934E-05</v>
      </c>
      <c r="D39" s="49">
        <v>1.134879E-05</v>
      </c>
      <c r="E39" s="49">
        <v>0</v>
      </c>
      <c r="F39" s="49">
        <v>-0.0001016892</v>
      </c>
      <c r="G39" s="49">
        <v>0.0008068429</v>
      </c>
    </row>
    <row r="40" spans="2:7" ht="12.75">
      <c r="B40" t="s">
        <v>46</v>
      </c>
      <c r="C40">
        <v>-0.003748</v>
      </c>
      <c r="D40" t="s">
        <v>47</v>
      </c>
      <c r="E40">
        <v>3.116666</v>
      </c>
      <c r="F40" t="s">
        <v>48</v>
      </c>
      <c r="G40">
        <v>54.939889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-4.041487689822012E-05</v>
      </c>
      <c r="C50">
        <f>-0.017/(C7*C7+C22*C22)*(C21*C22+C6*C7)</f>
        <v>0.00016141540455035964</v>
      </c>
      <c r="D50">
        <f>-0.017/(D7*D7+D22*D22)*(D21*D22+D6*D7)</f>
        <v>-2.0726112822975274E-05</v>
      </c>
      <c r="E50">
        <f>-0.017/(E7*E7+E22*E22)*(E21*E22+E6*E7)</f>
        <v>5.054500980385609E-06</v>
      </c>
      <c r="F50">
        <f>-0.017/(F7*F7+F22*F22)*(F21*F22+F6*F7)</f>
        <v>-0.0002178217866128052</v>
      </c>
      <c r="G50">
        <f>(B50*B$4+C50*C$4+D50*D$4+E50*E$4+F50*F$4)/SUM(B$4:F$4)</f>
        <v>1.7341239574331378E-07</v>
      </c>
    </row>
    <row r="51" spans="1:7" ht="12.75">
      <c r="A51" t="s">
        <v>59</v>
      </c>
      <c r="B51">
        <f>-0.017/(B7*B7+B22*B22)*(B21*B7-B6*B22)</f>
        <v>9.026377433872682E-05</v>
      </c>
      <c r="C51">
        <f>-0.017/(C7*C7+C22*C22)*(C21*C7-C6*C22)</f>
        <v>-2.0139343710727995E-05</v>
      </c>
      <c r="D51">
        <f>-0.017/(D7*D7+D22*D22)*(D21*D7-D6*D22)</f>
        <v>1.1348790141033662E-05</v>
      </c>
      <c r="E51">
        <f>-0.017/(E7*E7+E22*E22)*(E21*E7-E6*E22)</f>
        <v>9.992645339670174E-06</v>
      </c>
      <c r="F51">
        <f>-0.017/(F7*F7+F22*F22)*(F21*F7-F6*F22)</f>
        <v>-0.0001016892130648351</v>
      </c>
      <c r="G51">
        <f>(B51*B$4+C51*C$4+D51*D$4+E51*E$4+F51*F$4)/SUM(B$4:F$4)</f>
        <v>-2.1710872940545676E-07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9999.996903733754</v>
      </c>
      <c r="C62">
        <f>C7+(2/0.017)*(C8*C50-C23*C51)</f>
        <v>10000.023765967524</v>
      </c>
      <c r="D62">
        <f>D7+(2/0.017)*(D8*D50-D23*D51)</f>
        <v>9999.995488672734</v>
      </c>
      <c r="E62">
        <f>E7+(2/0.017)*(E8*E50-E23*E51)</f>
        <v>9999.998925886237</v>
      </c>
      <c r="F62">
        <f>F7+(2/0.017)*(F8*F50-F23*F51)</f>
        <v>10000.262092774365</v>
      </c>
    </row>
    <row r="63" spans="1:6" ht="12.75">
      <c r="A63" t="s">
        <v>67</v>
      </c>
      <c r="B63">
        <f>B8+(3/0.017)*(B9*B50-B24*B51)</f>
        <v>1.6997098837280527</v>
      </c>
      <c r="C63">
        <f>C8+(3/0.017)*(C9*C50-C24*C51)</f>
        <v>1.261063332061425</v>
      </c>
      <c r="D63">
        <f>D8+(3/0.017)*(D9*D50-D24*D51)</f>
        <v>0.9935429987534281</v>
      </c>
      <c r="E63">
        <f>E8+(3/0.017)*(E9*E50-E24*E51)</f>
        <v>0.8356469127768956</v>
      </c>
      <c r="F63">
        <f>F8+(3/0.017)*(F9*F50-F24*F51)</f>
        <v>-5.093671390414687</v>
      </c>
    </row>
    <row r="64" spans="1:6" ht="12.75">
      <c r="A64" t="s">
        <v>68</v>
      </c>
      <c r="B64">
        <f>B9+(4/0.017)*(B10*B50-B25*B51)</f>
        <v>0.23704062164204678</v>
      </c>
      <c r="C64">
        <f>C9+(4/0.017)*(C10*C50-C25*C51)</f>
        <v>-0.18767950488306395</v>
      </c>
      <c r="D64">
        <f>D9+(4/0.017)*(D10*D50-D25*D51)</f>
        <v>0.6113993767196818</v>
      </c>
      <c r="E64">
        <f>E9+(4/0.017)*(E10*E50-E25*E51)</f>
        <v>0.709762532323194</v>
      </c>
      <c r="F64">
        <f>F9+(4/0.017)*(F10*F50-F25*F51)</f>
        <v>-1.033844576676773</v>
      </c>
    </row>
    <row r="65" spans="1:6" ht="12.75">
      <c r="A65" t="s">
        <v>69</v>
      </c>
      <c r="B65">
        <f>B10+(5/0.017)*(B11*B50-B26*B51)</f>
        <v>0.041198720314059176</v>
      </c>
      <c r="C65">
        <f>C10+(5/0.017)*(C11*C50-C26*C51)</f>
        <v>-0.3674558528098329</v>
      </c>
      <c r="D65">
        <f>D10+(5/0.017)*(D11*D50-D26*D51)</f>
        <v>0.3687225059287921</v>
      </c>
      <c r="E65">
        <f>E10+(5/0.017)*(E11*E50-E26*E51)</f>
        <v>0.7287130577193639</v>
      </c>
      <c r="F65">
        <f>F10+(5/0.017)*(F11*F50-F26*F51)</f>
        <v>-1.0633499524629162</v>
      </c>
    </row>
    <row r="66" spans="1:6" ht="12.75">
      <c r="A66" t="s">
        <v>70</v>
      </c>
      <c r="B66">
        <f>B11+(6/0.017)*(B12*B50-B27*B51)</f>
        <v>1.959946468476482</v>
      </c>
      <c r="C66">
        <f>C11+(6/0.017)*(C12*C50-C27*C51)</f>
        <v>0.5661931820032724</v>
      </c>
      <c r="D66">
        <f>D11+(6/0.017)*(D12*D50-D27*D51)</f>
        <v>1.242654244120571</v>
      </c>
      <c r="E66">
        <f>E11+(6/0.017)*(E12*E50-E27*E51)</f>
        <v>0.8258826216199501</v>
      </c>
      <c r="F66">
        <f>F11+(6/0.017)*(F12*F50-F27*F51)</f>
        <v>13.03375128971564</v>
      </c>
    </row>
    <row r="67" spans="1:6" ht="12.75">
      <c r="A67" t="s">
        <v>71</v>
      </c>
      <c r="B67">
        <f>B12+(7/0.017)*(B13*B50-B28*B51)</f>
        <v>-0.4965815160181233</v>
      </c>
      <c r="C67">
        <f>C12+(7/0.017)*(C13*C50-C28*C51)</f>
        <v>-0.08225779848201405</v>
      </c>
      <c r="D67">
        <f>D12+(7/0.017)*(D13*D50-D28*D51)</f>
        <v>0.08852073651324192</v>
      </c>
      <c r="E67">
        <f>E12+(7/0.017)*(E13*E50-E28*E51)</f>
        <v>0.11318758510493855</v>
      </c>
      <c r="F67">
        <f>F12+(7/0.017)*(F13*F50-F28*F51)</f>
        <v>-0.4736542192628563</v>
      </c>
    </row>
    <row r="68" spans="1:6" ht="12.75">
      <c r="A68" t="s">
        <v>72</v>
      </c>
      <c r="B68">
        <f>B13+(8/0.017)*(B14*B50-B29*B51)</f>
        <v>-0.01240308933077818</v>
      </c>
      <c r="C68">
        <f>C13+(8/0.017)*(C14*C50-C29*C51)</f>
        <v>0.10978013612354237</v>
      </c>
      <c r="D68">
        <f>D13+(8/0.017)*(D14*D50-D29*D51)</f>
        <v>0.18924375429181858</v>
      </c>
      <c r="E68">
        <f>E13+(8/0.017)*(E14*E50-E29*E51)</f>
        <v>0.16007912382072845</v>
      </c>
      <c r="F68">
        <f>F13+(8/0.017)*(F14*F50-F29*F51)</f>
        <v>-0.22932522202841865</v>
      </c>
    </row>
    <row r="69" spans="1:6" ht="12.75">
      <c r="A69" t="s">
        <v>73</v>
      </c>
      <c r="B69">
        <f>B14+(9/0.017)*(B15*B50-B30*B51)</f>
        <v>0.014625097403748802</v>
      </c>
      <c r="C69">
        <f>C14+(9/0.017)*(C15*C50-C30*C51)</f>
        <v>0.08560682290385332</v>
      </c>
      <c r="D69">
        <f>D14+(9/0.017)*(D15*D50-D30*D51)</f>
        <v>0.027890259030014262</v>
      </c>
      <c r="E69">
        <f>E14+(9/0.017)*(E15*E50-E30*E51)</f>
        <v>0.044706218336273716</v>
      </c>
      <c r="F69">
        <f>F14+(9/0.017)*(F15*F50-F30*F51)</f>
        <v>0.1273336121151813</v>
      </c>
    </row>
    <row r="70" spans="1:6" ht="12.75">
      <c r="A70" t="s">
        <v>74</v>
      </c>
      <c r="B70">
        <f>B15+(10/0.017)*(B16*B50-B31*B51)</f>
        <v>-0.4426148472799441</v>
      </c>
      <c r="C70">
        <f>C15+(10/0.017)*(C16*C50-C31*C51)</f>
        <v>-0.2628861602046929</v>
      </c>
      <c r="D70">
        <f>D15+(10/0.017)*(D16*D50-D31*D51)</f>
        <v>-0.19093759366033825</v>
      </c>
      <c r="E70">
        <f>E15+(10/0.017)*(E16*E50-E31*E51)</f>
        <v>-0.1985725041905882</v>
      </c>
      <c r="F70">
        <f>F15+(10/0.017)*(F16*F50-F31*F51)</f>
        <v>-0.38855916486561426</v>
      </c>
    </row>
    <row r="71" spans="1:6" ht="12.75">
      <c r="A71" t="s">
        <v>75</v>
      </c>
      <c r="B71">
        <f>B16+(11/0.017)*(B17*B50-B32*B51)</f>
        <v>-0.0350995821576279</v>
      </c>
      <c r="C71">
        <f>C16+(11/0.017)*(C17*C50-C32*C51)</f>
        <v>-0.020314068561338675</v>
      </c>
      <c r="D71">
        <f>D16+(11/0.017)*(D17*D50-D32*D51)</f>
        <v>0.01850067279077848</v>
      </c>
      <c r="E71">
        <f>E16+(11/0.017)*(E17*E50-E32*E51)</f>
        <v>0.037049691913950904</v>
      </c>
      <c r="F71">
        <f>F16+(11/0.017)*(F17*F50-F32*F51)</f>
        <v>-0.014688290013257617</v>
      </c>
    </row>
    <row r="72" spans="1:6" ht="12.75">
      <c r="A72" t="s">
        <v>76</v>
      </c>
      <c r="B72">
        <f>B17+(12/0.017)*(B18*B50-B33*B51)</f>
        <v>-0.03735766285833136</v>
      </c>
      <c r="C72">
        <f>C17+(12/0.017)*(C18*C50-C33*C51)</f>
        <v>-0.012601086541434018</v>
      </c>
      <c r="D72">
        <f>D17+(12/0.017)*(D18*D50-D33*D51)</f>
        <v>-0.02447288721679121</v>
      </c>
      <c r="E72">
        <f>E17+(12/0.017)*(E18*E50-E33*E51)</f>
        <v>-0.021572153589701503</v>
      </c>
      <c r="F72">
        <f>F17+(12/0.017)*(F18*F50-F33*F51)</f>
        <v>-0.016527545925132944</v>
      </c>
    </row>
    <row r="73" spans="1:6" ht="12.75">
      <c r="A73" t="s">
        <v>77</v>
      </c>
      <c r="B73">
        <f>B18+(13/0.017)*(B19*B50-B34*B51)</f>
        <v>0.039760555684678546</v>
      </c>
      <c r="C73">
        <f>C18+(13/0.017)*(C19*C50-C34*C51)</f>
        <v>0.04386146070399389</v>
      </c>
      <c r="D73">
        <f>D18+(13/0.017)*(D19*D50-D34*D51)</f>
        <v>0.023580214850236952</v>
      </c>
      <c r="E73">
        <f>E18+(13/0.017)*(E19*E50-E34*E51)</f>
        <v>0.020109183049020905</v>
      </c>
      <c r="F73">
        <f>F18+(13/0.017)*(F19*F50-F34*F51)</f>
        <v>-0.0038407838664612955</v>
      </c>
    </row>
    <row r="74" spans="1:6" ht="12.75">
      <c r="A74" t="s">
        <v>78</v>
      </c>
      <c r="B74">
        <f>B19+(14/0.017)*(B20*B50-B35*B51)</f>
        <v>-0.20337267551100338</v>
      </c>
      <c r="C74">
        <f>C19+(14/0.017)*(C20*C50-C35*C51)</f>
        <v>-0.1813118921089861</v>
      </c>
      <c r="D74">
        <f>D19+(14/0.017)*(D20*D50-D35*D51)</f>
        <v>-0.18743148349657485</v>
      </c>
      <c r="E74">
        <f>E19+(14/0.017)*(E20*E50-E35*E51)</f>
        <v>-0.18990513732152872</v>
      </c>
      <c r="F74">
        <f>F19+(14/0.017)*(F20*F50-F35*F51)</f>
        <v>-0.1376827788440784</v>
      </c>
    </row>
    <row r="75" spans="1:6" ht="12.75">
      <c r="A75" t="s">
        <v>79</v>
      </c>
      <c r="B75" s="49">
        <f>B20</f>
        <v>0.002246889</v>
      </c>
      <c r="C75" s="49">
        <f>C20</f>
        <v>-0.005352248</v>
      </c>
      <c r="D75" s="49">
        <f>D20</f>
        <v>-0.0003644802</v>
      </c>
      <c r="E75" s="49">
        <f>E20</f>
        <v>0.004466737</v>
      </c>
      <c r="F75" s="49">
        <f>F20</f>
        <v>0.0116917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80.9245448906881</v>
      </c>
      <c r="C82">
        <f>C22+(2/0.017)*(C8*C51+C23*C50)</f>
        <v>22.414464818673437</v>
      </c>
      <c r="D82">
        <f>D22+(2/0.017)*(D8*D51+D23*D50)</f>
        <v>-15.91238325131719</v>
      </c>
      <c r="E82">
        <f>E22+(2/0.017)*(E8*E51+E23*E50)</f>
        <v>-23.11333960109319</v>
      </c>
      <c r="F82">
        <f>F22+(2/0.017)*(F8*F51+F23*F50)</f>
        <v>-57.11200993730029</v>
      </c>
    </row>
    <row r="83" spans="1:6" ht="12.75">
      <c r="A83" t="s">
        <v>82</v>
      </c>
      <c r="B83">
        <f>B23+(3/0.017)*(B9*B51+B24*B50)</f>
        <v>-0.4516747458969552</v>
      </c>
      <c r="C83">
        <f>C23+(3/0.017)*(C9*C51+C24*C50)</f>
        <v>-0.3067254010352697</v>
      </c>
      <c r="D83">
        <f>D23+(3/0.017)*(D9*D51+D24*D50)</f>
        <v>1.5603923824436003</v>
      </c>
      <c r="E83">
        <f>E23+(3/0.017)*(E9*E51+E24*E50)</f>
        <v>1.3402246987069635</v>
      </c>
      <c r="F83">
        <f>F23+(3/0.017)*(F9*F51+F24*F50)</f>
        <v>10.776132319816192</v>
      </c>
    </row>
    <row r="84" spans="1:6" ht="12.75">
      <c r="A84" t="s">
        <v>83</v>
      </c>
      <c r="B84">
        <f>B24+(4/0.017)*(B10*B51+B25*B50)</f>
        <v>-1.0307394435107837</v>
      </c>
      <c r="C84">
        <f>C24+(4/0.017)*(C10*C51+C25*C50)</f>
        <v>-3.371135862132016</v>
      </c>
      <c r="D84">
        <f>D24+(4/0.017)*(D10*D51+D25*D50)</f>
        <v>0.15516633205319388</v>
      </c>
      <c r="E84">
        <f>E24+(4/0.017)*(E10*E51+E25*E50)</f>
        <v>1.6476964086079289</v>
      </c>
      <c r="F84">
        <f>F24+(4/0.017)*(F10*F51+F25*F50)</f>
        <v>1.9768065914716748</v>
      </c>
    </row>
    <row r="85" spans="1:6" ht="12.75">
      <c r="A85" t="s">
        <v>84</v>
      </c>
      <c r="B85">
        <f>B25+(5/0.017)*(B11*B51+B26*B50)</f>
        <v>0.32480384875852636</v>
      </c>
      <c r="C85">
        <f>C25+(5/0.017)*(C11*C51+C26*C50)</f>
        <v>-0.25165609800021693</v>
      </c>
      <c r="D85">
        <f>D25+(5/0.017)*(D11*D51+D26*D50)</f>
        <v>0.15649938439901975</v>
      </c>
      <c r="E85">
        <f>E25+(5/0.017)*(E11*E51+E26*E50)</f>
        <v>0.7989458287041287</v>
      </c>
      <c r="F85">
        <f>F25+(5/0.017)*(F11*F51+F26*F50)</f>
        <v>-0.21605043387960549</v>
      </c>
    </row>
    <row r="86" spans="1:6" ht="12.75">
      <c r="A86" t="s">
        <v>85</v>
      </c>
      <c r="B86">
        <f>B26+(6/0.017)*(B12*B51+B27*B50)</f>
        <v>0.022795086148723793</v>
      </c>
      <c r="C86">
        <f>C26+(6/0.017)*(C12*C51+C27*C50)</f>
        <v>0.6433196623298163</v>
      </c>
      <c r="D86">
        <f>D26+(6/0.017)*(D12*D51+D27*D50)</f>
        <v>0.29082347465467073</v>
      </c>
      <c r="E86">
        <f>E26+(6/0.017)*(E12*E51+E27*E50)</f>
        <v>0.3184135705797245</v>
      </c>
      <c r="F86">
        <f>F26+(6/0.017)*(F12*F51+F27*F50)</f>
        <v>2.6087840977921846</v>
      </c>
    </row>
    <row r="87" spans="1:6" ht="12.75">
      <c r="A87" t="s">
        <v>86</v>
      </c>
      <c r="B87">
        <f>B27+(7/0.017)*(B13*B51+B28*B50)</f>
        <v>0.12401170813590226</v>
      </c>
      <c r="C87">
        <f>C27+(7/0.017)*(C13*C51+C28*C50)</f>
        <v>0.07570900558731021</v>
      </c>
      <c r="D87">
        <f>D27+(7/0.017)*(D13*D51+D28*D50)</f>
        <v>-0.2328554650419777</v>
      </c>
      <c r="E87">
        <f>E27+(7/0.017)*(E13*E51+E28*E50)</f>
        <v>-0.1678991886457491</v>
      </c>
      <c r="F87">
        <f>F27+(7/0.017)*(F13*F51+F28*F50)</f>
        <v>0.45939923464388066</v>
      </c>
    </row>
    <row r="88" spans="1:6" ht="12.75">
      <c r="A88" t="s">
        <v>87</v>
      </c>
      <c r="B88">
        <f>B28+(8/0.017)*(B14*B51+B29*B50)</f>
        <v>-0.001970713737233902</v>
      </c>
      <c r="C88">
        <f>C28+(8/0.017)*(C14*C51+C29*C50)</f>
        <v>-0.17924601028221804</v>
      </c>
      <c r="D88">
        <f>D28+(8/0.017)*(D14*D51+D29*D50)</f>
        <v>0.25893033923946723</v>
      </c>
      <c r="E88">
        <f>E28+(8/0.017)*(E14*E51+E29*E50)</f>
        <v>0.4583086437319288</v>
      </c>
      <c r="F88">
        <f>F28+(8/0.017)*(F14*F51+F29*F50)</f>
        <v>0.1610461766405381</v>
      </c>
    </row>
    <row r="89" spans="1:6" ht="12.75">
      <c r="A89" t="s">
        <v>88</v>
      </c>
      <c r="B89">
        <f>B29+(9/0.017)*(B15*B51+B30*B50)</f>
        <v>-0.06407658426249699</v>
      </c>
      <c r="C89">
        <f>C29+(9/0.017)*(C15*C51+C30*C50)</f>
        <v>-0.0538242827183789</v>
      </c>
      <c r="D89">
        <f>D29+(9/0.017)*(D15*D51+D30*D50)</f>
        <v>-0.07552955856757684</v>
      </c>
      <c r="E89">
        <f>E29+(9/0.017)*(E15*E51+E30*E50)</f>
        <v>-0.030161504491112778</v>
      </c>
      <c r="F89">
        <f>F29+(9/0.017)*(F15*F51+F30*F50)</f>
        <v>-0.11550327497190958</v>
      </c>
    </row>
    <row r="90" spans="1:6" ht="12.75">
      <c r="A90" t="s">
        <v>89</v>
      </c>
      <c r="B90">
        <f>B30+(10/0.017)*(B16*B51+B31*B50)</f>
        <v>0.03252901389038779</v>
      </c>
      <c r="C90">
        <f>C30+(10/0.017)*(C16*C51+C31*C50)</f>
        <v>0.11631163173519772</v>
      </c>
      <c r="D90">
        <f>D30+(10/0.017)*(D16*D51+D31*D50)</f>
        <v>0.09810009665734062</v>
      </c>
      <c r="E90">
        <f>E30+(10/0.017)*(E16*E51+E31*E50)</f>
        <v>0.07307789123200137</v>
      </c>
      <c r="F90">
        <f>F30+(10/0.017)*(F16*F51+F31*F50)</f>
        <v>0.35008522725191143</v>
      </c>
    </row>
    <row r="91" spans="1:6" ht="12.75">
      <c r="A91" t="s">
        <v>90</v>
      </c>
      <c r="B91">
        <f>B31+(11/0.017)*(B17*B51+B32*B50)</f>
        <v>0.030089204724821208</v>
      </c>
      <c r="C91">
        <f>C31+(11/0.017)*(C17*C51+C32*C50)</f>
        <v>0.004774084695877524</v>
      </c>
      <c r="D91">
        <f>D31+(11/0.017)*(D17*D51+D32*D50)</f>
        <v>-0.052406875790332236</v>
      </c>
      <c r="E91">
        <f>E31+(11/0.017)*(E17*E51+E32*E50)</f>
        <v>-0.045024961861269815</v>
      </c>
      <c r="F91">
        <f>F31+(11/0.017)*(F17*F51+F32*F50)</f>
        <v>0.003285387629408269</v>
      </c>
    </row>
    <row r="92" spans="1:6" ht="12.75">
      <c r="A92" t="s">
        <v>91</v>
      </c>
      <c r="B92">
        <f>B32+(12/0.017)*(B18*B51+B33*B50)</f>
        <v>0.010244733495835621</v>
      </c>
      <c r="C92">
        <f>C32+(12/0.017)*(C18*C51+C33*C50)</f>
        <v>0.02139002085493016</v>
      </c>
      <c r="D92">
        <f>D32+(12/0.017)*(D18*D51+D33*D50)</f>
        <v>0.05100126771815313</v>
      </c>
      <c r="E92">
        <f>E32+(12/0.017)*(E18*E51+E33*E50)</f>
        <v>0.0544586332012616</v>
      </c>
      <c r="F92">
        <f>F32+(12/0.017)*(F18*F51+F33*F50)</f>
        <v>0.012938477328840061</v>
      </c>
    </row>
    <row r="93" spans="1:6" ht="12.75">
      <c r="A93" t="s">
        <v>92</v>
      </c>
      <c r="B93">
        <f>B33+(13/0.017)*(B19*B51+B34*B50)</f>
        <v>0.083902076272244</v>
      </c>
      <c r="C93">
        <f>C33+(13/0.017)*(C19*C51+C34*C50)</f>
        <v>0.07720304632393812</v>
      </c>
      <c r="D93">
        <f>D33+(13/0.017)*(D19*D51+D34*D50)</f>
        <v>0.07087847278238438</v>
      </c>
      <c r="E93">
        <f>E33+(13/0.017)*(E19*E51+E34*E50)</f>
        <v>0.06936625630900142</v>
      </c>
      <c r="F93">
        <f>F33+(13/0.017)*(F19*F51+F34*F50)</f>
        <v>0.044714055301673744</v>
      </c>
    </row>
    <row r="94" spans="1:6" ht="12.75">
      <c r="A94" t="s">
        <v>93</v>
      </c>
      <c r="B94">
        <f>B34+(14/0.017)*(B20*B51+B35*B50)</f>
        <v>-0.01983337979700334</v>
      </c>
      <c r="C94">
        <f>C34+(14/0.017)*(C20*C51+C35*C50)</f>
        <v>0.00901383841591767</v>
      </c>
      <c r="D94">
        <f>D34+(14/0.017)*(D20*D51+D35*D50)</f>
        <v>0.0072422362102345815</v>
      </c>
      <c r="E94">
        <f>E34+(14/0.017)*(E20*E51+E35*E50)</f>
        <v>0.004091862376704272</v>
      </c>
      <c r="F94">
        <f>F34+(14/0.017)*(F20*F51+F35*F50)</f>
        <v>-0.02799653437392272</v>
      </c>
    </row>
    <row r="95" spans="1:6" ht="12.75">
      <c r="A95" t="s">
        <v>94</v>
      </c>
      <c r="B95" s="49">
        <f>B35</f>
        <v>0.004019549</v>
      </c>
      <c r="C95" s="49">
        <f>C35</f>
        <v>0.00525669</v>
      </c>
      <c r="D95" s="49">
        <f>D35</f>
        <v>0.004237576</v>
      </c>
      <c r="E95" s="49">
        <f>E35</f>
        <v>-0.00166112</v>
      </c>
      <c r="F95" s="49">
        <f>F35</f>
        <v>0.009228228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1.6997104100036495</v>
      </c>
      <c r="C103">
        <f>C63*10000/C62</f>
        <v>1.2610603350295282</v>
      </c>
      <c r="D103">
        <f>D63*10000/D62</f>
        <v>0.9935434469733923</v>
      </c>
      <c r="E103">
        <f>E63*10000/E62</f>
        <v>0.8356470025348902</v>
      </c>
      <c r="F103">
        <f>F63*10000/F62</f>
        <v>-5.09353789246693</v>
      </c>
      <c r="G103">
        <f>AVERAGE(C103:E103)</f>
        <v>1.030083594845937</v>
      </c>
      <c r="H103">
        <f>STDEV(C103:E103)</f>
        <v>0.21504769859489004</v>
      </c>
      <c r="I103">
        <f>(B103*B4+C103*C4+D103*D4+E103*E4+F103*F4)/SUM(B4:F4)</f>
        <v>0.310047700368369</v>
      </c>
      <c r="K103">
        <f>(LN(H103)+LN(H123))/2-LN(K114*K115^3)</f>
        <v>-4.636910976965942</v>
      </c>
    </row>
    <row r="104" spans="1:11" ht="12.75">
      <c r="A104" t="s">
        <v>68</v>
      </c>
      <c r="B104">
        <f>B64*10000/B62</f>
        <v>0.23704069503615707</v>
      </c>
      <c r="C104">
        <f>C64*10000/C62</f>
        <v>-0.1876790588456222</v>
      </c>
      <c r="D104">
        <f>D64*10000/D62</f>
        <v>0.6113996525420742</v>
      </c>
      <c r="E104">
        <f>E64*10000/E62</f>
        <v>0.7097626085597726</v>
      </c>
      <c r="F104">
        <f>F64*10000/F62</f>
        <v>-1.033817481067593</v>
      </c>
      <c r="G104">
        <f>AVERAGE(C104:E104)</f>
        <v>0.3778277340854082</v>
      </c>
      <c r="H104">
        <f>STDEV(C104:E104)</f>
        <v>0.4922065292308599</v>
      </c>
      <c r="I104">
        <f>(B104*B4+C104*C4+D104*D4+E104*E4+F104*F4)/SUM(B4:F4)</f>
        <v>0.16907504906895107</v>
      </c>
      <c r="K104">
        <f>(LN(H104)+LN(H124))/2-LN(K114*K115^4)</f>
        <v>-3.1683191356639115</v>
      </c>
    </row>
    <row r="105" spans="1:11" ht="12.75">
      <c r="A105" t="s">
        <v>69</v>
      </c>
      <c r="B105">
        <f>B65*10000/B62</f>
        <v>0.041198733070283836</v>
      </c>
      <c r="C105">
        <f>C65*10000/C62</f>
        <v>-0.36745497951752193</v>
      </c>
      <c r="D105">
        <f>D65*10000/D62</f>
        <v>0.3687226722716566</v>
      </c>
      <c r="E105">
        <f>E65*10000/E62</f>
        <v>0.7287131359914447</v>
      </c>
      <c r="F105">
        <f>F65*10000/F62</f>
        <v>-1.063322083559424</v>
      </c>
      <c r="G105">
        <f>AVERAGE(C105:E105)</f>
        <v>0.2433269429151931</v>
      </c>
      <c r="H105">
        <f>STDEV(C105:E105)</f>
        <v>0.5587389382083993</v>
      </c>
      <c r="I105">
        <f>(B105*B4+C105*C4+D105*D4+E105*E4+F105*F4)/SUM(B4:F4)</f>
        <v>0.039709207960360725</v>
      </c>
      <c r="K105">
        <f>(LN(H105)+LN(H125))/2-LN(K114*K115^5)</f>
        <v>-3.304743106018903</v>
      </c>
    </row>
    <row r="106" spans="1:11" ht="12.75">
      <c r="A106" t="s">
        <v>70</v>
      </c>
      <c r="B106">
        <f>B66*10000/B62</f>
        <v>1.9599470753282795</v>
      </c>
      <c r="C106">
        <f>C66*10000/C62</f>
        <v>0.5661918363935928</v>
      </c>
      <c r="D106">
        <f>D66*10000/D62</f>
        <v>1.2426548047228214</v>
      </c>
      <c r="E106">
        <f>E66*10000/E62</f>
        <v>0.8258827103291486</v>
      </c>
      <c r="F106">
        <f>F66*10000/F62</f>
        <v>13.033409693465043</v>
      </c>
      <c r="G106">
        <f>AVERAGE(C106:E106)</f>
        <v>0.8782431171485209</v>
      </c>
      <c r="H106">
        <f>STDEV(C106:E106)</f>
        <v>0.3412575948340428</v>
      </c>
      <c r="I106">
        <f>(B106*B4+C106*C4+D106*D4+E106*E4+F106*F4)/SUM(B4:F4)</f>
        <v>2.65635819190164</v>
      </c>
      <c r="K106">
        <f>(LN(H106)+LN(H126))/2-LN(K114*K115^6)</f>
        <v>-3.4569037268288323</v>
      </c>
    </row>
    <row r="107" spans="1:11" ht="12.75">
      <c r="A107" t="s">
        <v>71</v>
      </c>
      <c r="B107">
        <f>B67*10000/B62</f>
        <v>-0.4965816697730295</v>
      </c>
      <c r="C107">
        <f>C67*10000/C62</f>
        <v>-0.08225760298886192</v>
      </c>
      <c r="D107">
        <f>D67*10000/D62</f>
        <v>0.08852077644786116</v>
      </c>
      <c r="E107">
        <f>E67*10000/E62</f>
        <v>0.11318759726257416</v>
      </c>
      <c r="F107">
        <f>F67*10000/F62</f>
        <v>-0.47364180545337164</v>
      </c>
      <c r="G107">
        <f>AVERAGE(C107:E107)</f>
        <v>0.0398169235738578</v>
      </c>
      <c r="H107">
        <f>STDEV(C107:E107)</f>
        <v>0.1064366268674013</v>
      </c>
      <c r="I107">
        <f>(B107*B4+C107*C4+D107*D4+E107*E4+F107*F4)/SUM(B4:F4)</f>
        <v>-0.10631690068794904</v>
      </c>
      <c r="K107">
        <f>(LN(H107)+LN(H127))/2-LN(K114*K115^7)</f>
        <v>-3.541406608098445</v>
      </c>
    </row>
    <row r="108" spans="1:9" ht="12.75">
      <c r="A108" t="s">
        <v>72</v>
      </c>
      <c r="B108">
        <f>B68*10000/B62</f>
        <v>-0.012403093171106053</v>
      </c>
      <c r="C108">
        <f>C68*10000/C62</f>
        <v>0.10977987522104743</v>
      </c>
      <c r="D108">
        <f>D68*10000/D62</f>
        <v>0.18924383966590796</v>
      </c>
      <c r="E108">
        <f>E68*10000/E62</f>
        <v>0.1600791410150493</v>
      </c>
      <c r="F108">
        <f>F68*10000/F62</f>
        <v>-0.22931921173757672</v>
      </c>
      <c r="G108">
        <f>AVERAGE(C108:E108)</f>
        <v>0.15303428530066823</v>
      </c>
      <c r="H108">
        <f>STDEV(C108:E108)</f>
        <v>0.04019767288476848</v>
      </c>
      <c r="I108">
        <f>(B108*B4+C108*C4+D108*D4+E108*E4+F108*F4)/SUM(B4:F4)</f>
        <v>0.07807884861054902</v>
      </c>
    </row>
    <row r="109" spans="1:9" ht="12.75">
      <c r="A109" t="s">
        <v>73</v>
      </c>
      <c r="B109">
        <f>B69*10000/B62</f>
        <v>0.014625101932069747</v>
      </c>
      <c r="C109">
        <f>C69*10000/C62</f>
        <v>0.08560661945143955</v>
      </c>
      <c r="D109">
        <f>D69*10000/D62</f>
        <v>0.02789027161222854</v>
      </c>
      <c r="E109">
        <f>E69*10000/E62</f>
        <v>0.04470622313823067</v>
      </c>
      <c r="F109">
        <f>F69*10000/F62</f>
        <v>0.12733027488068088</v>
      </c>
      <c r="G109">
        <f>AVERAGE(C109:E109)</f>
        <v>0.05273437140063292</v>
      </c>
      <c r="H109">
        <f>STDEV(C109:E109)</f>
        <v>0.029683877364093367</v>
      </c>
      <c r="I109">
        <f>(B109*B4+C109*C4+D109*D4+E109*E4+F109*F4)/SUM(B4:F4)</f>
        <v>0.05717515917652131</v>
      </c>
    </row>
    <row r="110" spans="1:11" ht="12.75">
      <c r="A110" t="s">
        <v>74</v>
      </c>
      <c r="B110">
        <f>B70*10000/B62</f>
        <v>-0.4426149843253277</v>
      </c>
      <c r="C110">
        <f>C70*10000/C62</f>
        <v>-0.2628855354317831</v>
      </c>
      <c r="D110">
        <f>D70*10000/D62</f>
        <v>-0.19093767979857434</v>
      </c>
      <c r="E110">
        <f>E70*10000/E62</f>
        <v>-0.19857252551953644</v>
      </c>
      <c r="F110">
        <f>F70*10000/F62</f>
        <v>-0.3885489812775663</v>
      </c>
      <c r="G110">
        <f>AVERAGE(C110:E110)</f>
        <v>-0.2174652469166313</v>
      </c>
      <c r="H110">
        <f>STDEV(C110:E110)</f>
        <v>0.03951992755427877</v>
      </c>
      <c r="I110">
        <f>(B110*B4+C110*C4+D110*D4+E110*E4+F110*F4)/SUM(B4:F4)</f>
        <v>-0.27287558692541775</v>
      </c>
      <c r="K110">
        <f>EXP(AVERAGE(K103:K107))</f>
        <v>0.02673834208029923</v>
      </c>
    </row>
    <row r="111" spans="1:9" ht="12.75">
      <c r="A111" t="s">
        <v>75</v>
      </c>
      <c r="B111">
        <f>B71*10000/B62</f>
        <v>-0.03509959302539641</v>
      </c>
      <c r="C111">
        <f>C71*10000/C62</f>
        <v>-0.020314020283104042</v>
      </c>
      <c r="D111">
        <f>D71*10000/D62</f>
        <v>0.018500681137041206</v>
      </c>
      <c r="E111">
        <f>E71*10000/E62</f>
        <v>0.03704969589350973</v>
      </c>
      <c r="F111">
        <f>F71*10000/F62</f>
        <v>-0.014687905053879098</v>
      </c>
      <c r="G111">
        <f>AVERAGE(C111:E111)</f>
        <v>0.011745452249148964</v>
      </c>
      <c r="H111">
        <f>STDEV(C111:E111)</f>
        <v>0.029272407167734528</v>
      </c>
      <c r="I111">
        <f>(B111*B4+C111*C4+D111*D4+E111*E4+F111*F4)/SUM(B4:F4)</f>
        <v>0.0014375385854395574</v>
      </c>
    </row>
    <row r="112" spans="1:9" ht="12.75">
      <c r="A112" t="s">
        <v>76</v>
      </c>
      <c r="B112">
        <f>B72*10000/B62</f>
        <v>-0.03735767442526199</v>
      </c>
      <c r="C112">
        <f>C72*10000/C62</f>
        <v>-0.01260105659380384</v>
      </c>
      <c r="D112">
        <f>D72*10000/D62</f>
        <v>-0.02447289825731653</v>
      </c>
      <c r="E112">
        <f>E72*10000/E62</f>
        <v>-0.02157215590679646</v>
      </c>
      <c r="F112">
        <f>F72*10000/F62</f>
        <v>-0.016527112761449355</v>
      </c>
      <c r="G112">
        <f>AVERAGE(C112:E112)</f>
        <v>-0.019548703585972275</v>
      </c>
      <c r="H112">
        <f>STDEV(C112:E112)</f>
        <v>0.006189178103097826</v>
      </c>
      <c r="I112">
        <f>(B112*B4+C112*C4+D112*D4+E112*E4+F112*F4)/SUM(B4:F4)</f>
        <v>-0.02172196261889067</v>
      </c>
    </row>
    <row r="113" spans="1:9" ht="12.75">
      <c r="A113" t="s">
        <v>77</v>
      </c>
      <c r="B113">
        <f>B73*10000/B62</f>
        <v>0.03976056799560901</v>
      </c>
      <c r="C113">
        <f>C73*10000/C62</f>
        <v>0.043861356463236564</v>
      </c>
      <c r="D113">
        <f>D73*10000/D62</f>
        <v>0.023580225488048372</v>
      </c>
      <c r="E113">
        <f>E73*10000/E62</f>
        <v>0.020109185208976164</v>
      </c>
      <c r="F113">
        <f>F73*10000/F62</f>
        <v>-0.0038406832049296315</v>
      </c>
      <c r="G113">
        <f>AVERAGE(C113:E113)</f>
        <v>0.02918358905342037</v>
      </c>
      <c r="H113">
        <f>STDEV(C113:E113)</f>
        <v>0.012829250650651105</v>
      </c>
      <c r="I113">
        <f>(B113*B4+C113*C4+D113*D4+E113*E4+F113*F4)/SUM(B4:F4)</f>
        <v>0.02630970319786163</v>
      </c>
    </row>
    <row r="114" spans="1:11" ht="12.75">
      <c r="A114" t="s">
        <v>78</v>
      </c>
      <c r="B114">
        <f>B74*10000/B62</f>
        <v>-0.20337273848061793</v>
      </c>
      <c r="C114">
        <f>C74*10000/C62</f>
        <v>-0.18131146120475622</v>
      </c>
      <c r="D114">
        <f>D74*10000/D62</f>
        <v>-0.18743156805308922</v>
      </c>
      <c r="E114">
        <f>E74*10000/E62</f>
        <v>-0.1899051577195031</v>
      </c>
      <c r="F114">
        <f>F74*10000/F62</f>
        <v>-0.13767917037250488</v>
      </c>
      <c r="G114">
        <f>AVERAGE(C114:E114)</f>
        <v>-0.18621606232578283</v>
      </c>
      <c r="H114">
        <f>STDEV(C114:E114)</f>
        <v>0.004423911795767302</v>
      </c>
      <c r="I114">
        <f>(B114*B4+C114*C4+D114*D4+E114*E4+F114*F4)/SUM(B4:F4)</f>
        <v>-0.1822230837990262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0.0022468896956968727</v>
      </c>
      <c r="C115">
        <f>C75*10000/C62</f>
        <v>-0.0053522352798950155</v>
      </c>
      <c r="D115">
        <f>D75*10000/D62</f>
        <v>-0.0003644803644290206</v>
      </c>
      <c r="E115">
        <f>E75*10000/E62</f>
        <v>0.00446673747977842</v>
      </c>
      <c r="F115">
        <f>F75*10000/F62</f>
        <v>0.011691393577022119</v>
      </c>
      <c r="G115">
        <f>AVERAGE(C115:E115)</f>
        <v>-0.00041665938818187184</v>
      </c>
      <c r="H115">
        <f>STDEV(C115:E115)</f>
        <v>0.004909694338927026</v>
      </c>
      <c r="I115">
        <f>(B115*B4+C115*C4+D115*D4+E115*E4+F115*F4)/SUM(B4:F4)</f>
        <v>0.0015838019588803466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80.92456994708954</v>
      </c>
      <c r="C122">
        <f>C82*10000/C62</f>
        <v>22.414411548655746</v>
      </c>
      <c r="D122">
        <f>D82*10000/D62</f>
        <v>-15.91239042991727</v>
      </c>
      <c r="E122">
        <f>E82*10000/E62</f>
        <v>-23.113342083729073</v>
      </c>
      <c r="F122">
        <f>F82*10000/F62</f>
        <v>-57.1105131120176</v>
      </c>
      <c r="G122">
        <f>AVERAGE(C122:E122)</f>
        <v>-5.537106988330199</v>
      </c>
      <c r="H122">
        <f>STDEV(C122:E122)</f>
        <v>24.47302530486853</v>
      </c>
      <c r="I122">
        <f>(B122*B4+C122*C4+D122*D4+E122*E4+F122*F4)/SUM(B4:F4)</f>
        <v>0.09677903435805713</v>
      </c>
    </row>
    <row r="123" spans="1:9" ht="12.75">
      <c r="A123" t="s">
        <v>82</v>
      </c>
      <c r="B123">
        <f>B83*10000/B62</f>
        <v>-0.4516748857475255</v>
      </c>
      <c r="C123">
        <f>C83*10000/C62</f>
        <v>-0.3067246720744101</v>
      </c>
      <c r="D123">
        <f>D83*10000/D62</f>
        <v>1.560393086387988</v>
      </c>
      <c r="E123">
        <f>E83*10000/E62</f>
        <v>1.3402248426623584</v>
      </c>
      <c r="F123">
        <f>F83*10000/F62</f>
        <v>10.775849892576744</v>
      </c>
      <c r="G123">
        <f>AVERAGE(C123:E123)</f>
        <v>0.8646310856586453</v>
      </c>
      <c r="H123">
        <f>STDEV(C123:E123)</f>
        <v>1.0203794623898959</v>
      </c>
      <c r="I123">
        <f>(B123*B4+C123*C4+D123*D4+E123*E4+F123*F4)/SUM(B4:F4)</f>
        <v>1.996288244330181</v>
      </c>
    </row>
    <row r="124" spans="1:9" ht="12.75">
      <c r="A124" t="s">
        <v>83</v>
      </c>
      <c r="B124">
        <f>B84*10000/B62</f>
        <v>-1.0307397626552572</v>
      </c>
      <c r="C124">
        <f>C84*10000/C62</f>
        <v>-3.3711278503205153</v>
      </c>
      <c r="D124">
        <f>D84*10000/D62</f>
        <v>0.15516640205383592</v>
      </c>
      <c r="E124">
        <f>E84*10000/E62</f>
        <v>1.6476965855892869</v>
      </c>
      <c r="F124">
        <f>F84*10000/F62</f>
        <v>1.9767547821571656</v>
      </c>
      <c r="G124">
        <f>AVERAGE(C124:E124)</f>
        <v>-0.5227549542257975</v>
      </c>
      <c r="H124">
        <f>STDEV(C124:E124)</f>
        <v>2.577175334275173</v>
      </c>
      <c r="I124">
        <f>(B124*B4+C124*C4+D124*D4+E124*E4+F124*F4)/SUM(B4:F4)</f>
        <v>-0.2630312010316899</v>
      </c>
    </row>
    <row r="125" spans="1:9" ht="12.75">
      <c r="A125" t="s">
        <v>84</v>
      </c>
      <c r="B125">
        <f>B85*10000/B62</f>
        <v>0.3248039493264769</v>
      </c>
      <c r="C125">
        <f>C85*10000/C62</f>
        <v>-0.2516554999165731</v>
      </c>
      <c r="D125">
        <f>D85*10000/D62</f>
        <v>0.15649945500104562</v>
      </c>
      <c r="E125">
        <f>E85*10000/E62</f>
        <v>0.798945914520009</v>
      </c>
      <c r="F125">
        <f>F85*10000/F62</f>
        <v>-0.2160447715022505</v>
      </c>
      <c r="G125">
        <f>AVERAGE(C125:E125)</f>
        <v>0.23459662320149385</v>
      </c>
      <c r="H125">
        <f>STDEV(C125:E125)</f>
        <v>0.5296368649978337</v>
      </c>
      <c r="I125">
        <f>(B125*B4+C125*C4+D125*D4+E125*E4+F125*F4)/SUM(B4:F4)</f>
        <v>0.18750406670023634</v>
      </c>
    </row>
    <row r="126" spans="1:9" ht="12.75">
      <c r="A126" t="s">
        <v>85</v>
      </c>
      <c r="B126">
        <f>B86*10000/B62</f>
        <v>0.02279509320669156</v>
      </c>
      <c r="C126">
        <f>C86*10000/C62</f>
        <v>0.6433181334220297</v>
      </c>
      <c r="D126">
        <f>D86*10000/D62</f>
        <v>0.290823605854717</v>
      </c>
      <c r="E126">
        <f>E86*10000/E62</f>
        <v>0.3184136047809681</v>
      </c>
      <c r="F126">
        <f>F86*10000/F62</f>
        <v>2.608715725237989</v>
      </c>
      <c r="G126">
        <f>AVERAGE(C126:E126)</f>
        <v>0.41751844801923826</v>
      </c>
      <c r="H126">
        <f>STDEV(C126:E126)</f>
        <v>0.19603424562098157</v>
      </c>
      <c r="I126">
        <f>(B126*B4+C126*C4+D126*D4+E126*E4+F126*F4)/SUM(B4:F4)</f>
        <v>0.6527491872873848</v>
      </c>
    </row>
    <row r="127" spans="1:9" ht="12.75">
      <c r="A127" t="s">
        <v>86</v>
      </c>
      <c r="B127">
        <f>B87*10000/B62</f>
        <v>0.12401174653324075</v>
      </c>
      <c r="C127">
        <f>C87*10000/C62</f>
        <v>0.07570882565796103</v>
      </c>
      <c r="D127">
        <f>D87*10000/D62</f>
        <v>-0.23285557009074598</v>
      </c>
      <c r="E127">
        <f>E87*10000/E62</f>
        <v>-0.16789920668003397</v>
      </c>
      <c r="F127">
        <f>F87*10000/F62</f>
        <v>0.4593871944374509</v>
      </c>
      <c r="G127">
        <f>AVERAGE(C127:E127)</f>
        <v>-0.10834865037093964</v>
      </c>
      <c r="H127">
        <f>STDEV(C127:E127)</f>
        <v>0.16267359388813885</v>
      </c>
      <c r="I127">
        <f>(B127*B4+C127*C4+D127*D4+E127*E4+F127*F4)/SUM(B4:F4)</f>
        <v>0.001037840674874871</v>
      </c>
    </row>
    <row r="128" spans="1:9" ht="12.75">
      <c r="A128" t="s">
        <v>87</v>
      </c>
      <c r="B128">
        <f>B88*10000/B62</f>
        <v>-0.001970714347419534</v>
      </c>
      <c r="C128">
        <f>C88*10000/C62</f>
        <v>-0.17924558428774454</v>
      </c>
      <c r="D128">
        <f>D88*10000/D62</f>
        <v>0.25893045605146986</v>
      </c>
      <c r="E128">
        <f>E88*10000/E62</f>
        <v>0.4583086929594963</v>
      </c>
      <c r="F128">
        <f>F88*10000/F62</f>
        <v>0.16104195584723838</v>
      </c>
      <c r="G128">
        <f>AVERAGE(C128:E128)</f>
        <v>0.17933118824107386</v>
      </c>
      <c r="H128">
        <f>STDEV(C128:E128)</f>
        <v>0.32614551458823754</v>
      </c>
      <c r="I128">
        <f>(B128*B4+C128*C4+D128*D4+E128*E4+F128*F4)/SUM(B4:F4)</f>
        <v>0.15062691953349852</v>
      </c>
    </row>
    <row r="129" spans="1:9" ht="12.75">
      <c r="A129" t="s">
        <v>88</v>
      </c>
      <c r="B129">
        <f>B89*10000/B62</f>
        <v>-0.06407660410231963</v>
      </c>
      <c r="C129">
        <f>C89*10000/C62</f>
        <v>-0.0538241548000674</v>
      </c>
      <c r="D129">
        <f>D89*10000/D62</f>
        <v>-0.07552959264144792</v>
      </c>
      <c r="E129">
        <f>E89*10000/E62</f>
        <v>-0.030161507730801833</v>
      </c>
      <c r="F129">
        <f>F89*10000/F62</f>
        <v>-0.11550024779387118</v>
      </c>
      <c r="G129">
        <f>AVERAGE(C129:E129)</f>
        <v>-0.053171751724105716</v>
      </c>
      <c r="H129">
        <f>STDEV(C129:E129)</f>
        <v>0.02269107763957105</v>
      </c>
      <c r="I129">
        <f>(B129*B4+C129*C4+D129*D4+E129*E4+F129*F4)/SUM(B4:F4)</f>
        <v>-0.06306366535120032</v>
      </c>
    </row>
    <row r="130" spans="1:9" ht="12.75">
      <c r="A130" t="s">
        <v>89</v>
      </c>
      <c r="B130">
        <f>B90*10000/B62</f>
        <v>0.032529023962239674</v>
      </c>
      <c r="C130">
        <f>C90*10000/C62</f>
        <v>0.11631135531000841</v>
      </c>
      <c r="D130">
        <f>D90*10000/D62</f>
        <v>0.09810014091352467</v>
      </c>
      <c r="E130">
        <f>E90*10000/E62</f>
        <v>0.07307789908139908</v>
      </c>
      <c r="F130">
        <f>F90*10000/F62</f>
        <v>0.3500760520115404</v>
      </c>
      <c r="G130">
        <f>AVERAGE(C130:E130)</f>
        <v>0.0958297984349774</v>
      </c>
      <c r="H130">
        <f>STDEV(C130:E130)</f>
        <v>0.021705961752366366</v>
      </c>
      <c r="I130">
        <f>(B130*B4+C130*C4+D130*D4+E130*E4+F130*F4)/SUM(B4:F4)</f>
        <v>0.12058981259040522</v>
      </c>
    </row>
    <row r="131" spans="1:9" ht="12.75">
      <c r="A131" t="s">
        <v>90</v>
      </c>
      <c r="B131">
        <f>B91*10000/B62</f>
        <v>0.030089214041242988</v>
      </c>
      <c r="C131">
        <f>C91*10000/C62</f>
        <v>0.004774073349830305</v>
      </c>
      <c r="D131">
        <f>D91*10000/D62</f>
        <v>-0.052406899432799664</v>
      </c>
      <c r="E131">
        <f>E91*10000/E62</f>
        <v>-0.045024966697463455</v>
      </c>
      <c r="F131">
        <f>F91*10000/F62</f>
        <v>0.003285301524029163</v>
      </c>
      <c r="G131">
        <f>AVERAGE(C131:E131)</f>
        <v>-0.03088593092681094</v>
      </c>
      <c r="H131">
        <f>STDEV(C131:E131)</f>
        <v>0.031102253318446415</v>
      </c>
      <c r="I131">
        <f>(B131*B4+C131*C4+D131*D4+E131*E4+F131*F4)/SUM(B4:F4)</f>
        <v>-0.017499761257857297</v>
      </c>
    </row>
    <row r="132" spans="1:9" ht="12.75">
      <c r="A132" t="s">
        <v>91</v>
      </c>
      <c r="B132">
        <f>B92*10000/B62</f>
        <v>0.010244736667878855</v>
      </c>
      <c r="C132">
        <f>C92*10000/C62</f>
        <v>0.021389970019596877</v>
      </c>
      <c r="D132">
        <f>D92*10000/D62</f>
        <v>0.05100129072650447</v>
      </c>
      <c r="E132">
        <f>E92*10000/E62</f>
        <v>0.05445863905073897</v>
      </c>
      <c r="F132">
        <f>F92*10000/F62</f>
        <v>0.012938138229585693</v>
      </c>
      <c r="G132">
        <f>AVERAGE(C132:E132)</f>
        <v>0.042283299932280104</v>
      </c>
      <c r="H132">
        <f>STDEV(C132:E132)</f>
        <v>0.018176543689297477</v>
      </c>
      <c r="I132">
        <f>(B132*B4+C132*C4+D132*D4+E132*E4+F132*F4)/SUM(B4:F4)</f>
        <v>0.03373015541912742</v>
      </c>
    </row>
    <row r="133" spans="1:9" ht="12.75">
      <c r="A133" t="s">
        <v>92</v>
      </c>
      <c r="B133">
        <f>B93*10000/B62</f>
        <v>0.08390210225056871</v>
      </c>
      <c r="C133">
        <f>C93*10000/C62</f>
        <v>0.07720286284386502</v>
      </c>
      <c r="D133">
        <f>D93*10000/D62</f>
        <v>0.07087850475799749</v>
      </c>
      <c r="E133">
        <f>E93*10000/E62</f>
        <v>0.06936626375972728</v>
      </c>
      <c r="F133">
        <f>F93*10000/F62</f>
        <v>0.044712883409307486</v>
      </c>
      <c r="G133">
        <f>AVERAGE(C133:E133)</f>
        <v>0.0724825437871966</v>
      </c>
      <c r="H133">
        <f>STDEV(C133:E133)</f>
        <v>0.004157255970802448</v>
      </c>
      <c r="I133">
        <f>(B133*B4+C133*C4+D133*D4+E133*E4+F133*F4)/SUM(B4:F4)</f>
        <v>0.0704307111516851</v>
      </c>
    </row>
    <row r="134" spans="1:9" ht="12.75">
      <c r="A134" t="s">
        <v>93</v>
      </c>
      <c r="B134">
        <f>B94*10000/B62</f>
        <v>-0.019833385937947683</v>
      </c>
      <c r="C134">
        <f>C94*10000/C62</f>
        <v>0.009013816993709475</v>
      </c>
      <c r="D134">
        <f>D94*10000/D62</f>
        <v>0.0072422394774458235</v>
      </c>
      <c r="E134">
        <f>E94*10000/E62</f>
        <v>0.004091862816216888</v>
      </c>
      <c r="F134">
        <f>F94*10000/F62</f>
        <v>-0.027995800624217103</v>
      </c>
      <c r="G134">
        <f>AVERAGE(C134:E134)</f>
        <v>0.006782639762457396</v>
      </c>
      <c r="H134">
        <f>STDEV(C134:E134)</f>
        <v>0.0024929565088158408</v>
      </c>
      <c r="I134">
        <f>(B134*B4+C134*C4+D134*D4+E134*E4+F134*F4)/SUM(B4:F4)</f>
        <v>-0.0017086512926727012</v>
      </c>
    </row>
    <row r="135" spans="1:9" ht="12.75">
      <c r="A135" t="s">
        <v>94</v>
      </c>
      <c r="B135">
        <f>B95*10000/B62</f>
        <v>0.0040195502445597745</v>
      </c>
      <c r="C135">
        <f>C95*10000/C62</f>
        <v>0.005256677506997308</v>
      </c>
      <c r="D135">
        <f>D95*10000/D62</f>
        <v>0.004237577911710077</v>
      </c>
      <c r="E135">
        <f>E95*10000/E62</f>
        <v>-0.0016611201784232047</v>
      </c>
      <c r="F135">
        <f>F95*10000/F62</f>
        <v>0.009227986141151046</v>
      </c>
      <c r="G135">
        <f>AVERAGE(C135:E135)</f>
        <v>0.0026110450800947266</v>
      </c>
      <c r="H135">
        <f>STDEV(C135:E135)</f>
        <v>0.003734727298390652</v>
      </c>
      <c r="I135">
        <f>(B135*B4+C135*C4+D135*D4+E135*E4+F135*F4)/SUM(B4:F4)</f>
        <v>0.003697703610216359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2005-12-12T14:22:24Z</cp:lastPrinted>
  <dcterms:created xsi:type="dcterms:W3CDTF">2005-12-12T14:22:24Z</dcterms:created>
  <dcterms:modified xsi:type="dcterms:W3CDTF">2005-12-12T17:45:30Z</dcterms:modified>
  <cp:category/>
  <cp:version/>
  <cp:contentType/>
  <cp:contentStatus/>
</cp:coreProperties>
</file>