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940" windowHeight="9150" activeTab="1"/>
  </bookViews>
  <sheets>
    <sheet name="Result_HCMQAP" sheetId="1" r:id="rId1"/>
    <sheet name="Result2_HCMQAP" sheetId="2" r:id="rId2"/>
  </sheets>
  <definedNames>
    <definedName name="_xlnm.Print_Area" localSheetId="0">'Result_HCMQAP'!$A$1:$G$63</definedName>
  </definedNames>
  <calcPr fullCalcOnLoad="1"/>
</workbook>
</file>

<file path=xl/sharedStrings.xml><?xml version="1.0" encoding="utf-8"?>
<sst xmlns="http://schemas.openxmlformats.org/spreadsheetml/2006/main" count="204" uniqueCount="98">
  <si>
    <t xml:space="preserve"> Fri 27/01/2006       06:37:49</t>
  </si>
  <si>
    <t>LISSNER</t>
  </si>
  <si>
    <t>HCMQAP795</t>
  </si>
  <si>
    <t>Aperture2</t>
  </si>
  <si>
    <t>Taupe_quadrupole#4</t>
  </si>
  <si>
    <t>Position</t>
  </si>
  <si>
    <t>Position 1</t>
  </si>
  <si>
    <t>Position 2</t>
  </si>
  <si>
    <t>Position 3</t>
  </si>
  <si>
    <t>Position 4</t>
  </si>
  <si>
    <t>Position 5</t>
  </si>
  <si>
    <t>Integrales</t>
  </si>
  <si>
    <t>Cn (T)</t>
  </si>
  <si>
    <t>Angle (Horiz,Cn)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</si>
  <si>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</si>
  <si>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</si>
  <si>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</si>
  <si>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</si>
  <si>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</si>
  <si>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</si>
  <si>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</si>
  <si>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</si>
  <si>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</si>
  <si>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</si>
  <si>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</si>
  <si>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</si>
  <si>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</si>
  <si>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</si>
  <si>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</si>
  <si>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</si>
  <si>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</si>
  <si>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</si>
  <si>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</si>
  <si>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</si>
  <si>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</si>
  <si>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</si>
  <si>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</si>
  <si>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</si>
  <si>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</si>
  <si>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</si>
  <si>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</si>
  <si>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</si>
  <si>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</si>
  <si>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</si>
  <si>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Temp taupe (deg)</t>
  </si>
  <si>
    <t>Niv init (mrad)</t>
  </si>
  <si>
    <t>C2 centre (T)</t>
  </si>
  <si>
    <t>Long. Mag. (m)</t>
  </si>
  <si>
    <t>Int.f (T/kA)</t>
  </si>
  <si>
    <t>Number of measurement</t>
  </si>
  <si>
    <t>Mean real current (A)</t>
  </si>
  <si>
    <t xml:space="preserve">* = Integral error  ! = Central error           Conclusion : ACCEPTED           </t>
  </si>
  <si>
    <t>Duration : 31mn</t>
  </si>
  <si>
    <t>Dx moy(m)</t>
  </si>
  <si>
    <t>Dy moy(m)</t>
  </si>
  <si>
    <t>Dx moy (mm)</t>
  </si>
  <si>
    <t>Dy moy (mm)</t>
  </si>
  <si>
    <t>* = Integral error  ! = Central error           Conclusion : ACCEPTED           Duration : 31mn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</si>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</sst>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0000"/>
    <numFmt numFmtId="174" formatCode="0.#"/>
  </numFmts>
  <fonts count="6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57"/>
      <name val="Arial"/>
      <family val="2"/>
    </font>
    <font>
      <sz val="9.75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11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173" fontId="2" fillId="0" borderId="3" xfId="0" applyNumberFormat="1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172" fontId="1" fillId="0" borderId="7" xfId="0" applyNumberFormat="1" applyFont="1" applyBorder="1" applyAlignment="1">
      <alignment horizontal="left"/>
    </xf>
    <xf numFmtId="1" fontId="1" fillId="0" borderId="7" xfId="0" applyNumberFormat="1" applyFont="1" applyBorder="1" applyAlignment="1">
      <alignment horizontal="left"/>
    </xf>
    <xf numFmtId="172" fontId="2" fillId="0" borderId="7" xfId="0" applyNumberFormat="1" applyFont="1" applyBorder="1" applyAlignment="1">
      <alignment horizontal="left"/>
    </xf>
    <xf numFmtId="172" fontId="1" fillId="0" borderId="8" xfId="0" applyNumberFormat="1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72" fontId="1" fillId="0" borderId="15" xfId="0" applyNumberFormat="1" applyFont="1" applyBorder="1" applyAlignment="1">
      <alignment horizontal="left"/>
    </xf>
    <xf numFmtId="1" fontId="1" fillId="0" borderId="15" xfId="0" applyNumberFormat="1" applyFont="1" applyBorder="1" applyAlignment="1">
      <alignment horizontal="left"/>
    </xf>
    <xf numFmtId="172" fontId="2" fillId="0" borderId="15" xfId="0" applyNumberFormat="1" applyFont="1" applyBorder="1" applyAlignment="1">
      <alignment horizontal="left"/>
    </xf>
    <xf numFmtId="172" fontId="1" fillId="0" borderId="16" xfId="0" applyNumberFormat="1" applyFont="1" applyBorder="1" applyAlignment="1">
      <alignment horizontal="left"/>
    </xf>
    <xf numFmtId="172" fontId="1" fillId="0" borderId="6" xfId="0" applyNumberFormat="1" applyFont="1" applyBorder="1" applyAlignment="1">
      <alignment horizontal="left"/>
    </xf>
    <xf numFmtId="1" fontId="1" fillId="0" borderId="6" xfId="0" applyNumberFormat="1" applyFont="1" applyBorder="1" applyAlignment="1">
      <alignment horizontal="left"/>
    </xf>
    <xf numFmtId="172" fontId="2" fillId="0" borderId="6" xfId="0" applyNumberFormat="1" applyFont="1" applyBorder="1" applyAlignment="1">
      <alignment horizontal="left"/>
    </xf>
    <xf numFmtId="172" fontId="1" fillId="0" borderId="17" xfId="0" applyNumberFormat="1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172" fontId="1" fillId="0" borderId="19" xfId="0" applyNumberFormat="1" applyFont="1" applyBorder="1" applyAlignment="1">
      <alignment horizontal="left"/>
    </xf>
    <xf numFmtId="1" fontId="1" fillId="0" borderId="19" xfId="0" applyNumberFormat="1" applyFont="1" applyBorder="1" applyAlignment="1">
      <alignment horizontal="left"/>
    </xf>
    <xf numFmtId="172" fontId="2" fillId="0" borderId="19" xfId="0" applyNumberFormat="1" applyFont="1" applyBorder="1" applyAlignment="1">
      <alignment horizontal="left"/>
    </xf>
    <xf numFmtId="172" fontId="1" fillId="0" borderId="20" xfId="0" applyNumberFormat="1" applyFont="1" applyBorder="1" applyAlignment="1">
      <alignment horizontal="left"/>
    </xf>
    <xf numFmtId="172" fontId="1" fillId="0" borderId="21" xfId="0" applyNumberFormat="1" applyFont="1" applyBorder="1" applyAlignment="1">
      <alignment horizontal="left"/>
    </xf>
    <xf numFmtId="172" fontId="1" fillId="0" borderId="22" xfId="0" applyNumberFormat="1" applyFont="1" applyBorder="1" applyAlignment="1">
      <alignment horizontal="left"/>
    </xf>
    <xf numFmtId="172" fontId="1" fillId="0" borderId="23" xfId="0" applyNumberFormat="1" applyFont="1" applyBorder="1" applyAlignment="1">
      <alignment horizontal="left"/>
    </xf>
    <xf numFmtId="1" fontId="1" fillId="0" borderId="24" xfId="0" applyNumberFormat="1" applyFont="1" applyBorder="1" applyAlignment="1">
      <alignment horizontal="left"/>
    </xf>
    <xf numFmtId="172" fontId="1" fillId="0" borderId="24" xfId="0" applyNumberFormat="1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172" fontId="1" fillId="0" borderId="26" xfId="0" applyNumberFormat="1" applyFont="1" applyBorder="1" applyAlignment="1">
      <alignment horizontal="left"/>
    </xf>
    <xf numFmtId="172" fontId="1" fillId="0" borderId="27" xfId="0" applyNumberFormat="1" applyFont="1" applyBorder="1" applyAlignment="1">
      <alignment horizontal="left"/>
    </xf>
    <xf numFmtId="172" fontId="1" fillId="0" borderId="28" xfId="0" applyNumberFormat="1" applyFont="1" applyBorder="1" applyAlignment="1">
      <alignment horizontal="left"/>
    </xf>
    <xf numFmtId="172" fontId="1" fillId="0" borderId="29" xfId="0" applyNumberFormat="1" applyFont="1" applyBorder="1" applyAlignment="1">
      <alignment horizontal="left"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Result_HCMQAP!$A$8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Result_HCMQAP!$B$8:$F$8</c:f>
              <c:numCache/>
            </c:numRef>
          </c:val>
          <c:smooth val="0"/>
        </c:ser>
        <c:ser>
          <c:idx val="1"/>
          <c:order val="1"/>
          <c:tx>
            <c:strRef>
              <c:f>Result_HCMQAP!$A$23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Result_HCMQAP!$B$23:$F$23</c:f>
              <c:numCache/>
            </c:numRef>
          </c:val>
          <c:smooth val="0"/>
        </c:ser>
        <c:ser>
          <c:idx val="2"/>
          <c:order val="2"/>
          <c:tx>
            <c:strRef>
              <c:f>Result_HCMQAP!$A$11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Result_HCMQAP!$B$11:$F$11</c:f>
              <c:numCache/>
            </c:numRef>
          </c:val>
          <c:smooth val="0"/>
        </c:ser>
        <c:ser>
          <c:idx val="3"/>
          <c:order val="3"/>
          <c:tx>
            <c:strRef>
              <c:f>Result_HCMQAP!$A$26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Result_HCMQAP!$B$26:$F$26</c:f>
              <c:numCache/>
            </c:numRef>
          </c:val>
          <c:smooth val="0"/>
        </c:ser>
        <c:ser>
          <c:idx val="4"/>
          <c:order val="4"/>
          <c:tx>
            <c:strRef>
              <c:f>Result_HCMQAP!$A$9</c:f>
              <c:strCache>
                <c:ptCount val="1"/>
                <c:pt idx="0">
                  <c:v>b4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Result_HCMQAP!$B$9:$F$9</c:f>
              <c:numCache/>
            </c:numRef>
          </c:val>
          <c:smooth val="0"/>
        </c:ser>
        <c:ser>
          <c:idx val="5"/>
          <c:order val="5"/>
          <c:tx>
            <c:strRef>
              <c:f>Result_HCMQAP!$A$24</c:f>
              <c:strCache>
                <c:ptCount val="1"/>
                <c:pt idx="0">
                  <c:v>a4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Result_HCMQAP!$B$24:$F$24</c:f>
              <c:numCache/>
            </c:numRef>
          </c:val>
          <c:smooth val="0"/>
        </c:ser>
        <c:ser>
          <c:idx val="6"/>
          <c:order val="6"/>
          <c:tx>
            <c:strRef>
              <c:f>Result_HCMQAP!$A$10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Result_HCMQAP!$B$10:$F$10</c:f>
              <c:numCache/>
            </c:numRef>
          </c:val>
          <c:smooth val="0"/>
        </c:ser>
        <c:ser>
          <c:idx val="7"/>
          <c:order val="7"/>
          <c:tx>
            <c:strRef>
              <c:f>Result_HCMQAP!$A$25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Result_HCMQAP!$B$25:$F$25</c:f>
              <c:numCache/>
            </c:numRef>
          </c:val>
          <c:smooth val="0"/>
        </c:ser>
        <c:marker val="1"/>
        <c:axId val="59836418"/>
        <c:axId val="1656851"/>
      </c:lineChart>
      <c:catAx>
        <c:axId val="5983641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656851"/>
        <c:crosses val="autoZero"/>
        <c:auto val="1"/>
        <c:lblOffset val="100"/>
        <c:noMultiLvlLbl val="0"/>
      </c:catAx>
      <c:valAx>
        <c:axId val="16568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9836418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44</xdr:row>
      <xdr:rowOff>0</xdr:rowOff>
    </xdr:from>
    <xdr:to>
      <xdr:col>6</xdr:col>
      <xdr:colOff>647700</xdr:colOff>
      <xdr:row>62</xdr:row>
      <xdr:rowOff>28575</xdr:rowOff>
    </xdr:to>
    <xdr:graphicFrame>
      <xdr:nvGraphicFramePr>
        <xdr:cNvPr id="1" name="Chart 1"/>
        <xdr:cNvGraphicFramePr/>
      </xdr:nvGraphicFramePr>
      <xdr:xfrm>
        <a:off x="123825" y="6791325"/>
        <a:ext cx="559117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A1" sqref="A1"/>
    </sheetView>
  </sheetViews>
  <sheetFormatPr defaultColWidth="9.140625" defaultRowHeight="12.75"/>
  <cols>
    <col min="1" max="1" width="14.57421875" style="4" customWidth="1"/>
    <col min="2" max="2" width="12.421875" style="1" customWidth="1"/>
    <col min="3" max="3" width="11.421875" style="1" customWidth="1"/>
    <col min="4" max="4" width="14.7109375" style="1" customWidth="1"/>
    <col min="5" max="16384" width="11.421875" style="1" customWidth="1"/>
  </cols>
  <sheetData>
    <row r="1" spans="1:5" ht="12">
      <c r="A1" s="4" t="s">
        <v>0</v>
      </c>
      <c r="C1" s="1" t="s">
        <v>2</v>
      </c>
      <c r="E1" s="1" t="s">
        <v>3</v>
      </c>
    </row>
    <row r="2" spans="3:5" ht="12.75" thickBot="1">
      <c r="C2" s="1" t="s">
        <v>1</v>
      </c>
      <c r="E2" s="1" t="s">
        <v>4</v>
      </c>
    </row>
    <row r="3" spans="1:7" ht="12">
      <c r="A3" s="19" t="s">
        <v>5</v>
      </c>
      <c r="B3" s="9" t="s">
        <v>6</v>
      </c>
      <c r="C3" s="10" t="s">
        <v>7</v>
      </c>
      <c r="D3" s="10" t="s">
        <v>8</v>
      </c>
      <c r="E3" s="10" t="s">
        <v>9</v>
      </c>
      <c r="F3" s="23" t="s">
        <v>10</v>
      </c>
      <c r="G3" s="33" t="s">
        <v>11</v>
      </c>
    </row>
    <row r="4" spans="1:7" ht="12">
      <c r="A4" s="20" t="s">
        <v>12</v>
      </c>
      <c r="B4" s="11">
        <v>-0.002268</v>
      </c>
      <c r="C4" s="12">
        <v>-0.003752</v>
      </c>
      <c r="D4" s="12">
        <v>-0.00375</v>
      </c>
      <c r="E4" s="12">
        <v>-0.00375</v>
      </c>
      <c r="F4" s="24">
        <v>-0.002069</v>
      </c>
      <c r="G4" s="34">
        <v>-0.01169</v>
      </c>
    </row>
    <row r="5" spans="1:7" ht="12.75" thickBot="1">
      <c r="A5" s="44" t="s">
        <v>13</v>
      </c>
      <c r="B5" s="45">
        <v>6.691733</v>
      </c>
      <c r="C5" s="46">
        <v>3.175591</v>
      </c>
      <c r="D5" s="46">
        <v>-0.289414</v>
      </c>
      <c r="E5" s="46">
        <v>-3.509926</v>
      </c>
      <c r="F5" s="47">
        <v>-6.24877</v>
      </c>
      <c r="G5" s="48">
        <v>6.60657</v>
      </c>
    </row>
    <row r="6" spans="1:7" ht="12.75" thickTop="1">
      <c r="A6" s="6" t="s">
        <v>14</v>
      </c>
      <c r="B6" s="39">
        <v>10.99366</v>
      </c>
      <c r="C6" s="40">
        <v>-123.9436</v>
      </c>
      <c r="D6" s="40">
        <v>42.33465</v>
      </c>
      <c r="E6" s="40">
        <v>39.49083</v>
      </c>
      <c r="F6" s="41">
        <v>64.46439</v>
      </c>
      <c r="G6" s="42">
        <v>0.003725099</v>
      </c>
    </row>
    <row r="7" spans="1:7" ht="12">
      <c r="A7" s="20" t="s">
        <v>15</v>
      </c>
      <c r="B7" s="30">
        <v>10000</v>
      </c>
      <c r="C7" s="14">
        <v>10000</v>
      </c>
      <c r="D7" s="14">
        <v>10000</v>
      </c>
      <c r="E7" s="14">
        <v>10000</v>
      </c>
      <c r="F7" s="26">
        <v>10000</v>
      </c>
      <c r="G7" s="36">
        <v>10000</v>
      </c>
    </row>
    <row r="8" spans="1:7" ht="12">
      <c r="A8" s="20" t="s">
        <v>16</v>
      </c>
      <c r="B8" s="29">
        <v>0.1784641</v>
      </c>
      <c r="C8" s="13">
        <v>-2.84493</v>
      </c>
      <c r="D8" s="13">
        <v>-0.4333658</v>
      </c>
      <c r="E8" s="13">
        <v>-1.77122</v>
      </c>
      <c r="F8" s="25">
        <v>-3.27151</v>
      </c>
      <c r="G8" s="35">
        <v>-1.623307</v>
      </c>
    </row>
    <row r="9" spans="1:7" ht="12">
      <c r="A9" s="20" t="s">
        <v>17</v>
      </c>
      <c r="B9" s="29">
        <v>0.330054</v>
      </c>
      <c r="C9" s="13">
        <v>0.1018624</v>
      </c>
      <c r="D9" s="13">
        <v>-0.08890432</v>
      </c>
      <c r="E9" s="13">
        <v>-0.1490797</v>
      </c>
      <c r="F9" s="25">
        <v>-2.626866</v>
      </c>
      <c r="G9" s="35">
        <v>-0.3333216</v>
      </c>
    </row>
    <row r="10" spans="1:7" ht="12">
      <c r="A10" s="20" t="s">
        <v>18</v>
      </c>
      <c r="B10" s="29">
        <v>-0.1470798</v>
      </c>
      <c r="C10" s="13">
        <v>0.2973645</v>
      </c>
      <c r="D10" s="13">
        <v>0.2718995</v>
      </c>
      <c r="E10" s="13">
        <v>0.7598249</v>
      </c>
      <c r="F10" s="25">
        <v>1.17474</v>
      </c>
      <c r="G10" s="35">
        <v>0.4542544</v>
      </c>
    </row>
    <row r="11" spans="1:7" ht="12">
      <c r="A11" s="21" t="s">
        <v>19</v>
      </c>
      <c r="B11" s="31">
        <v>2.626009</v>
      </c>
      <c r="C11" s="15">
        <v>1.110207</v>
      </c>
      <c r="D11" s="15">
        <v>1.809714</v>
      </c>
      <c r="E11" s="15">
        <v>0.9906931</v>
      </c>
      <c r="F11" s="27">
        <v>12.77326</v>
      </c>
      <c r="G11" s="37">
        <v>3.018035</v>
      </c>
    </row>
    <row r="12" spans="1:7" ht="12">
      <c r="A12" s="20" t="s">
        <v>20</v>
      </c>
      <c r="B12" s="29">
        <v>0.2029217</v>
      </c>
      <c r="C12" s="13">
        <v>-0.6726153</v>
      </c>
      <c r="D12" s="13">
        <v>-0.02677132</v>
      </c>
      <c r="E12" s="13">
        <v>0.403736</v>
      </c>
      <c r="F12" s="25">
        <v>0.08374397</v>
      </c>
      <c r="G12" s="35">
        <v>-0.03058121</v>
      </c>
    </row>
    <row r="13" spans="1:7" ht="12">
      <c r="A13" s="20" t="s">
        <v>21</v>
      </c>
      <c r="B13" s="29">
        <v>0.09384926</v>
      </c>
      <c r="C13" s="13">
        <v>0.2170395</v>
      </c>
      <c r="D13" s="13">
        <v>0.03700424</v>
      </c>
      <c r="E13" s="13">
        <v>0.05610668</v>
      </c>
      <c r="F13" s="25">
        <v>-0.09030241</v>
      </c>
      <c r="G13" s="35">
        <v>0.07631521</v>
      </c>
    </row>
    <row r="14" spans="1:7" ht="12">
      <c r="A14" s="20" t="s">
        <v>22</v>
      </c>
      <c r="B14" s="29">
        <v>0.0003439354</v>
      </c>
      <c r="C14" s="13">
        <v>-0.0615905</v>
      </c>
      <c r="D14" s="13">
        <v>0.002001005</v>
      </c>
      <c r="E14" s="13">
        <v>0.03693756</v>
      </c>
      <c r="F14" s="25">
        <v>0.1526802</v>
      </c>
      <c r="G14" s="35">
        <v>0.01485619</v>
      </c>
    </row>
    <row r="15" spans="1:7" ht="12">
      <c r="A15" s="21" t="s">
        <v>23</v>
      </c>
      <c r="B15" s="31">
        <v>-0.3775772</v>
      </c>
      <c r="C15" s="15">
        <v>-0.1963297</v>
      </c>
      <c r="D15" s="15">
        <v>-0.1283413</v>
      </c>
      <c r="E15" s="15">
        <v>-0.1514961</v>
      </c>
      <c r="F15" s="27">
        <v>-0.3280677</v>
      </c>
      <c r="G15" s="37">
        <v>-0.2130503</v>
      </c>
    </row>
    <row r="16" spans="1:7" ht="12">
      <c r="A16" s="20" t="s">
        <v>24</v>
      </c>
      <c r="B16" s="29">
        <v>0.01671127</v>
      </c>
      <c r="C16" s="13">
        <v>-0.009877985</v>
      </c>
      <c r="D16" s="13">
        <v>-0.001176067</v>
      </c>
      <c r="E16" s="13">
        <v>0.002837615</v>
      </c>
      <c r="F16" s="25">
        <v>-0.002426598</v>
      </c>
      <c r="G16" s="35">
        <v>0.0001328072</v>
      </c>
    </row>
    <row r="17" spans="1:7" ht="12">
      <c r="A17" s="20" t="s">
        <v>25</v>
      </c>
      <c r="B17" s="29">
        <v>-0.02079231</v>
      </c>
      <c r="C17" s="13">
        <v>-0.02153182</v>
      </c>
      <c r="D17" s="13">
        <v>-0.02504287</v>
      </c>
      <c r="E17" s="13">
        <v>-0.03227597</v>
      </c>
      <c r="F17" s="25">
        <v>-0.05236371</v>
      </c>
      <c r="G17" s="35">
        <v>-0.02894473</v>
      </c>
    </row>
    <row r="18" spans="1:7" ht="12">
      <c r="A18" s="20" t="s">
        <v>26</v>
      </c>
      <c r="B18" s="29">
        <v>0.01914797</v>
      </c>
      <c r="C18" s="13">
        <v>0.06974369</v>
      </c>
      <c r="D18" s="13">
        <v>0.02184907</v>
      </c>
      <c r="E18" s="13">
        <v>0.01355726</v>
      </c>
      <c r="F18" s="25">
        <v>-0.02121869</v>
      </c>
      <c r="G18" s="35">
        <v>0.02526877</v>
      </c>
    </row>
    <row r="19" spans="1:7" ht="12">
      <c r="A19" s="21" t="s">
        <v>27</v>
      </c>
      <c r="B19" s="31">
        <v>-0.2096364</v>
      </c>
      <c r="C19" s="15">
        <v>-0.1953334</v>
      </c>
      <c r="D19" s="15">
        <v>-0.2048236</v>
      </c>
      <c r="E19" s="15">
        <v>-0.1933274</v>
      </c>
      <c r="F19" s="27">
        <v>-0.1465547</v>
      </c>
      <c r="G19" s="37">
        <v>-0.1927414</v>
      </c>
    </row>
    <row r="20" spans="1:7" ht="12.75" thickBot="1">
      <c r="A20" s="44" t="s">
        <v>28</v>
      </c>
      <c r="B20" s="45">
        <v>-0.003200059</v>
      </c>
      <c r="C20" s="46">
        <v>0.007950808</v>
      </c>
      <c r="D20" s="46">
        <v>0.001631179</v>
      </c>
      <c r="E20" s="46">
        <v>-0.002469865</v>
      </c>
      <c r="F20" s="47">
        <v>-0.008660222</v>
      </c>
      <c r="G20" s="48">
        <v>9.719345E-05</v>
      </c>
    </row>
    <row r="21" spans="1:7" ht="12.75" thickTop="1">
      <c r="A21" s="6" t="s">
        <v>29</v>
      </c>
      <c r="B21" s="39">
        <v>-32.44356</v>
      </c>
      <c r="C21" s="40">
        <v>40.6994</v>
      </c>
      <c r="D21" s="40">
        <v>3.270582</v>
      </c>
      <c r="E21" s="40">
        <v>-12.64113</v>
      </c>
      <c r="F21" s="41">
        <v>-21.23173</v>
      </c>
      <c r="G21" s="43">
        <v>0.004244577</v>
      </c>
    </row>
    <row r="22" spans="1:7" ht="12">
      <c r="A22" s="20" t="s">
        <v>30</v>
      </c>
      <c r="B22" s="29">
        <v>133.8427</v>
      </c>
      <c r="C22" s="13">
        <v>63.51267</v>
      </c>
      <c r="D22" s="13">
        <v>-5.788279</v>
      </c>
      <c r="E22" s="13">
        <v>-70.19966</v>
      </c>
      <c r="F22" s="25">
        <v>-124.9819</v>
      </c>
      <c r="G22" s="36">
        <v>0</v>
      </c>
    </row>
    <row r="23" spans="1:7" ht="12">
      <c r="A23" s="20" t="s">
        <v>31</v>
      </c>
      <c r="B23" s="29">
        <v>-2.833618</v>
      </c>
      <c r="C23" s="13">
        <v>-0.284869</v>
      </c>
      <c r="D23" s="13">
        <v>-0.1337486</v>
      </c>
      <c r="E23" s="13">
        <v>0.574757</v>
      </c>
      <c r="F23" s="25">
        <v>6.640687</v>
      </c>
      <c r="G23" s="35">
        <v>0.5065043</v>
      </c>
    </row>
    <row r="24" spans="1:7" ht="12">
      <c r="A24" s="20" t="s">
        <v>32</v>
      </c>
      <c r="B24" s="29">
        <v>-0.2086438</v>
      </c>
      <c r="C24" s="13">
        <v>0.3601914</v>
      </c>
      <c r="D24" s="13">
        <v>-0.1071762</v>
      </c>
      <c r="E24" s="13">
        <v>0.3427644</v>
      </c>
      <c r="F24" s="25">
        <v>0.4843925</v>
      </c>
      <c r="G24" s="35">
        <v>0.177294</v>
      </c>
    </row>
    <row r="25" spans="1:7" ht="12">
      <c r="A25" s="20" t="s">
        <v>33</v>
      </c>
      <c r="B25" s="29">
        <v>0.1411114</v>
      </c>
      <c r="C25" s="13">
        <v>0.3306298</v>
      </c>
      <c r="D25" s="13">
        <v>0.5381863</v>
      </c>
      <c r="E25" s="13">
        <v>0.5434124</v>
      </c>
      <c r="F25" s="25">
        <v>-1.28302</v>
      </c>
      <c r="G25" s="35">
        <v>0.1900318</v>
      </c>
    </row>
    <row r="26" spans="1:7" ht="12">
      <c r="A26" s="21" t="s">
        <v>34</v>
      </c>
      <c r="B26" s="31">
        <v>1.664802</v>
      </c>
      <c r="C26" s="15">
        <v>0.4594949</v>
      </c>
      <c r="D26" s="15">
        <v>0.005218953</v>
      </c>
      <c r="E26" s="15">
        <v>0.2701216</v>
      </c>
      <c r="F26" s="27">
        <v>1.600631</v>
      </c>
      <c r="G26" s="37">
        <v>0.6315702</v>
      </c>
    </row>
    <row r="27" spans="1:7" ht="12">
      <c r="A27" s="20" t="s">
        <v>35</v>
      </c>
      <c r="B27" s="29">
        <v>-0.05458843</v>
      </c>
      <c r="C27" s="13">
        <v>0.08061745</v>
      </c>
      <c r="D27" s="13">
        <v>-0.2974708</v>
      </c>
      <c r="E27" s="13">
        <v>0.01763445</v>
      </c>
      <c r="F27" s="25">
        <v>0.4521414</v>
      </c>
      <c r="G27" s="35">
        <v>0.004154759</v>
      </c>
    </row>
    <row r="28" spans="1:7" ht="12">
      <c r="A28" s="20" t="s">
        <v>36</v>
      </c>
      <c r="B28" s="29">
        <v>-0.06014772</v>
      </c>
      <c r="C28" s="13">
        <v>-0.1325885</v>
      </c>
      <c r="D28" s="13">
        <v>-0.2159988</v>
      </c>
      <c r="E28" s="13">
        <v>0.0120378</v>
      </c>
      <c r="F28" s="25">
        <v>-0.2006877</v>
      </c>
      <c r="G28" s="35">
        <v>-0.1163553</v>
      </c>
    </row>
    <row r="29" spans="1:7" ht="12">
      <c r="A29" s="20" t="s">
        <v>37</v>
      </c>
      <c r="B29" s="29">
        <v>-0.01179872</v>
      </c>
      <c r="C29" s="13">
        <v>-0.03086364</v>
      </c>
      <c r="D29" s="13">
        <v>-0.0706346</v>
      </c>
      <c r="E29" s="13">
        <v>-0.0740416</v>
      </c>
      <c r="F29" s="25">
        <v>-0.01198458</v>
      </c>
      <c r="G29" s="35">
        <v>-0.04553676</v>
      </c>
    </row>
    <row r="30" spans="1:7" ht="12">
      <c r="A30" s="21" t="s">
        <v>38</v>
      </c>
      <c r="B30" s="31">
        <v>0.1751486</v>
      </c>
      <c r="C30" s="15">
        <v>0.08810988</v>
      </c>
      <c r="D30" s="15">
        <v>0.06427752</v>
      </c>
      <c r="E30" s="15">
        <v>0.001993054</v>
      </c>
      <c r="F30" s="27">
        <v>0.3722101</v>
      </c>
      <c r="G30" s="37">
        <v>0.1120167</v>
      </c>
    </row>
    <row r="31" spans="1:7" ht="12">
      <c r="A31" s="20" t="s">
        <v>39</v>
      </c>
      <c r="B31" s="29">
        <v>0.01742468</v>
      </c>
      <c r="C31" s="13">
        <v>-0.004402739</v>
      </c>
      <c r="D31" s="13">
        <v>-0.05992999</v>
      </c>
      <c r="E31" s="13">
        <v>-0.06158377</v>
      </c>
      <c r="F31" s="25">
        <v>0.02753412</v>
      </c>
      <c r="G31" s="35">
        <v>-0.02410021</v>
      </c>
    </row>
    <row r="32" spans="1:7" ht="12">
      <c r="A32" s="20" t="s">
        <v>40</v>
      </c>
      <c r="B32" s="29">
        <v>0.009683145</v>
      </c>
      <c r="C32" s="13">
        <v>-0.02122582</v>
      </c>
      <c r="D32" s="13">
        <v>-0.008124164</v>
      </c>
      <c r="E32" s="13">
        <v>0.02178196</v>
      </c>
      <c r="F32" s="25">
        <v>-0.03334701</v>
      </c>
      <c r="G32" s="35">
        <v>-0.004841921</v>
      </c>
    </row>
    <row r="33" spans="1:7" ht="12">
      <c r="A33" s="20" t="s">
        <v>41</v>
      </c>
      <c r="B33" s="29">
        <v>0.1019283</v>
      </c>
      <c r="C33" s="13">
        <v>0.08587422</v>
      </c>
      <c r="D33" s="13">
        <v>0.07403329</v>
      </c>
      <c r="E33" s="13">
        <v>0.07508108</v>
      </c>
      <c r="F33" s="25">
        <v>0.07545584</v>
      </c>
      <c r="G33" s="35">
        <v>0.08138456</v>
      </c>
    </row>
    <row r="34" spans="1:7" ht="12">
      <c r="A34" s="21" t="s">
        <v>42</v>
      </c>
      <c r="B34" s="31">
        <v>-0.009823823</v>
      </c>
      <c r="C34" s="15">
        <v>-0.004892013</v>
      </c>
      <c r="D34" s="15">
        <v>0.009533041</v>
      </c>
      <c r="E34" s="15">
        <v>0.01512275</v>
      </c>
      <c r="F34" s="27">
        <v>-0.001829936</v>
      </c>
      <c r="G34" s="37">
        <v>0.003067128</v>
      </c>
    </row>
    <row r="35" spans="1:7" ht="12.75" thickBot="1">
      <c r="A35" s="22" t="s">
        <v>43</v>
      </c>
      <c r="B35" s="32">
        <v>0.0003692561</v>
      </c>
      <c r="C35" s="16">
        <v>0.0006617701</v>
      </c>
      <c r="D35" s="16">
        <v>-0.001574977</v>
      </c>
      <c r="E35" s="16">
        <v>-0.004024905</v>
      </c>
      <c r="F35" s="28">
        <v>0.0007563824</v>
      </c>
      <c r="G35" s="38">
        <v>-0.001033655</v>
      </c>
    </row>
    <row r="36" spans="1:7" ht="12">
      <c r="A36" s="4" t="s">
        <v>44</v>
      </c>
      <c r="B36" s="3">
        <v>20.17822</v>
      </c>
      <c r="C36" s="3">
        <v>20.17822</v>
      </c>
      <c r="D36" s="3">
        <v>20.18738</v>
      </c>
      <c r="E36" s="3">
        <v>20.19043</v>
      </c>
      <c r="F36" s="3">
        <v>20.19653</v>
      </c>
      <c r="G36" s="3"/>
    </row>
    <row r="37" spans="1:6" ht="12">
      <c r="A37" s="4" t="s">
        <v>45</v>
      </c>
      <c r="B37" s="2">
        <v>0.1195272</v>
      </c>
      <c r="C37" s="2">
        <v>0.1566569</v>
      </c>
      <c r="D37" s="2">
        <v>0.1841227</v>
      </c>
      <c r="E37" s="2">
        <v>0.1912435</v>
      </c>
      <c r="F37" s="2">
        <v>0.1942953</v>
      </c>
    </row>
    <row r="38" spans="1:7" ht="12">
      <c r="A38" s="4" t="s">
        <v>53</v>
      </c>
      <c r="B38" s="2">
        <v>-1.794782E-05</v>
      </c>
      <c r="C38" s="2">
        <v>0.0002102562</v>
      </c>
      <c r="D38" s="2">
        <v>-7.196567E-05</v>
      </c>
      <c r="E38" s="2">
        <v>-6.728196E-05</v>
      </c>
      <c r="F38" s="2">
        <v>-0.0001100234</v>
      </c>
      <c r="G38" s="2">
        <v>0.00020611</v>
      </c>
    </row>
    <row r="39" spans="1:7" ht="12.75" thickBot="1">
      <c r="A39" s="4" t="s">
        <v>54</v>
      </c>
      <c r="B39" s="2">
        <v>5.539428E-05</v>
      </c>
      <c r="C39" s="2">
        <v>-7.052438E-05</v>
      </c>
      <c r="D39" s="2">
        <v>0</v>
      </c>
      <c r="E39" s="2">
        <v>2.101761E-05</v>
      </c>
      <c r="F39" s="2">
        <v>3.471884E-05</v>
      </c>
      <c r="G39" s="2">
        <v>0.0008000851</v>
      </c>
    </row>
    <row r="40" spans="2:7" ht="12.75" thickBot="1">
      <c r="B40" s="7" t="s">
        <v>46</v>
      </c>
      <c r="C40" s="18">
        <v>-0.003751</v>
      </c>
      <c r="D40" s="17" t="s">
        <v>47</v>
      </c>
      <c r="E40" s="18">
        <v>3.116881</v>
      </c>
      <c r="F40" s="17" t="s">
        <v>48</v>
      </c>
      <c r="G40" s="8">
        <v>54.98277</v>
      </c>
    </row>
    <row r="41" spans="1:6" ht="12">
      <c r="A41" s="5" t="s">
        <v>51</v>
      </c>
      <c r="F41" s="1" t="s">
        <v>52</v>
      </c>
    </row>
    <row r="42" spans="1:6" ht="12">
      <c r="A42" s="4" t="s">
        <v>49</v>
      </c>
      <c r="B42" s="1">
        <v>10</v>
      </c>
      <c r="C42" s="1">
        <v>10</v>
      </c>
      <c r="D42" s="1">
        <v>10</v>
      </c>
      <c r="E42" s="1">
        <v>10</v>
      </c>
      <c r="F42" s="1">
        <v>10</v>
      </c>
    </row>
    <row r="43" spans="1:7" ht="12">
      <c r="A43" s="4" t="s">
        <v>50</v>
      </c>
      <c r="B43" s="1">
        <v>12.507</v>
      </c>
      <c r="C43" s="1">
        <v>12.507</v>
      </c>
      <c r="D43" s="1">
        <v>12.507</v>
      </c>
      <c r="E43" s="1">
        <v>12.507</v>
      </c>
      <c r="F43" s="1">
        <v>12.507</v>
      </c>
      <c r="G43" s="1">
        <v>12.507</v>
      </c>
    </row>
  </sheetData>
  <printOptions/>
  <pageMargins left="0.708661417322835" right="0.708661417322835" top="0.590551181102362" bottom="0.590551181102362" header="0" footer="0.511811023622047"/>
  <pageSetup orientation="portrait" paperSize="9" r:id="rId2"/>
  <headerFooter alignWithMargins="0">
    <oddFooter>&amp;L&amp;F&amp;C&amp;J&amp;R&amp;A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77.140625" style="0" bestFit="1" customWidth="1"/>
    <col min="2" max="3" width="13.140625" style="0" bestFit="1" customWidth="1"/>
    <col min="4" max="4" width="13.7109375" style="0" bestFit="1" customWidth="1"/>
    <col min="5" max="5" width="18.28125" style="0" bestFit="1" customWidth="1"/>
    <col min="6" max="6" width="12.57421875" style="0" bestFit="1" customWidth="1"/>
    <col min="7" max="7" width="13.140625" style="0" bestFit="1" customWidth="1"/>
    <col min="8" max="8" width="12.00390625" style="0" bestFit="1" customWidth="1"/>
    <col min="9" max="9" width="12.57421875" style="0" bestFit="1" customWidth="1"/>
    <col min="10" max="10" width="7.00390625" style="0" bestFit="1" customWidth="1"/>
    <col min="11" max="11" width="12.7109375" style="0" bestFit="1" customWidth="1"/>
  </cols>
  <sheetData>
    <row r="1" spans="1:5" ht="12.7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3" spans="1:7" ht="12.75">
      <c r="A3" t="s">
        <v>5</v>
      </c>
      <c r="B3" t="s">
        <v>6</v>
      </c>
      <c r="C3" t="s">
        <v>7</v>
      </c>
      <c r="D3" t="s">
        <v>8</v>
      </c>
      <c r="E3" t="s">
        <v>9</v>
      </c>
      <c r="F3" t="s">
        <v>10</v>
      </c>
      <c r="G3" t="s">
        <v>11</v>
      </c>
    </row>
    <row r="4" spans="1:7" ht="12.75">
      <c r="A4" t="s">
        <v>12</v>
      </c>
      <c r="B4">
        <v>0.002268</v>
      </c>
      <c r="C4">
        <v>0.003752</v>
      </c>
      <c r="D4">
        <v>0.00375</v>
      </c>
      <c r="E4">
        <v>0.00375</v>
      </c>
      <c r="F4">
        <v>0.002069</v>
      </c>
      <c r="G4">
        <v>0.01169</v>
      </c>
    </row>
    <row r="5" spans="1:7" ht="12.75">
      <c r="A5" t="s">
        <v>13</v>
      </c>
      <c r="B5">
        <v>6.691733</v>
      </c>
      <c r="C5">
        <v>3.175591</v>
      </c>
      <c r="D5">
        <v>-0.289414</v>
      </c>
      <c r="E5">
        <v>-3.509926</v>
      </c>
      <c r="F5">
        <v>-6.24877</v>
      </c>
      <c r="G5">
        <v>6.60657</v>
      </c>
    </row>
    <row r="6" spans="1:7" ht="12.75">
      <c r="A6" t="s">
        <v>14</v>
      </c>
      <c r="B6" s="49">
        <v>10.99366</v>
      </c>
      <c r="C6" s="49">
        <v>-123.9436</v>
      </c>
      <c r="D6" s="49">
        <v>42.33465</v>
      </c>
      <c r="E6" s="49">
        <v>39.49083</v>
      </c>
      <c r="F6" s="49">
        <v>64.46439</v>
      </c>
      <c r="G6" s="49">
        <v>0.003725099</v>
      </c>
    </row>
    <row r="7" spans="1:7" ht="12.75">
      <c r="A7" t="s">
        <v>15</v>
      </c>
      <c r="B7" s="49">
        <v>10000</v>
      </c>
      <c r="C7" s="49">
        <v>10000</v>
      </c>
      <c r="D7" s="49">
        <v>10000</v>
      </c>
      <c r="E7" s="49">
        <v>10000</v>
      </c>
      <c r="F7" s="49">
        <v>10000</v>
      </c>
      <c r="G7" s="49">
        <v>10000</v>
      </c>
    </row>
    <row r="8" spans="1:7" ht="12.75">
      <c r="A8" t="s">
        <v>16</v>
      </c>
      <c r="B8" s="49">
        <v>0.1784641</v>
      </c>
      <c r="C8" s="49">
        <v>-2.84493</v>
      </c>
      <c r="D8" s="49">
        <v>-0.4333658</v>
      </c>
      <c r="E8" s="49">
        <v>-1.77122</v>
      </c>
      <c r="F8" s="49">
        <v>-3.27151</v>
      </c>
      <c r="G8" s="49">
        <v>-1.623307</v>
      </c>
    </row>
    <row r="9" spans="1:7" ht="12.75">
      <c r="A9" t="s">
        <v>17</v>
      </c>
      <c r="B9" s="49">
        <v>0.330054</v>
      </c>
      <c r="C9" s="49">
        <v>0.1018624</v>
      </c>
      <c r="D9" s="49">
        <v>-0.08890432</v>
      </c>
      <c r="E9" s="49">
        <v>-0.1490797</v>
      </c>
      <c r="F9" s="49">
        <v>-2.626866</v>
      </c>
      <c r="G9" s="49">
        <v>-0.3333216</v>
      </c>
    </row>
    <row r="10" spans="1:7" ht="12.75">
      <c r="A10" t="s">
        <v>18</v>
      </c>
      <c r="B10" s="49">
        <v>-0.1470798</v>
      </c>
      <c r="C10" s="49">
        <v>0.2973645</v>
      </c>
      <c r="D10" s="49">
        <v>0.2718995</v>
      </c>
      <c r="E10" s="49">
        <v>0.7598249</v>
      </c>
      <c r="F10" s="49">
        <v>1.17474</v>
      </c>
      <c r="G10" s="49">
        <v>0.4542544</v>
      </c>
    </row>
    <row r="11" spans="1:7" ht="12.75">
      <c r="A11" t="s">
        <v>19</v>
      </c>
      <c r="B11" s="49">
        <v>2.626009</v>
      </c>
      <c r="C11" s="49">
        <v>1.110207</v>
      </c>
      <c r="D11" s="49">
        <v>1.809714</v>
      </c>
      <c r="E11" s="49">
        <v>0.9906931</v>
      </c>
      <c r="F11" s="49">
        <v>12.77326</v>
      </c>
      <c r="G11" s="49">
        <v>3.018035</v>
      </c>
    </row>
    <row r="12" spans="1:7" ht="12.75">
      <c r="A12" t="s">
        <v>20</v>
      </c>
      <c r="B12" s="49">
        <v>0.2029217</v>
      </c>
      <c r="C12" s="49">
        <v>-0.6726153</v>
      </c>
      <c r="D12" s="49">
        <v>-0.02677132</v>
      </c>
      <c r="E12" s="49">
        <v>0.403736</v>
      </c>
      <c r="F12" s="49">
        <v>0.08374397</v>
      </c>
      <c r="G12" s="49">
        <v>-0.03058121</v>
      </c>
    </row>
    <row r="13" spans="1:7" ht="12.75">
      <c r="A13" t="s">
        <v>21</v>
      </c>
      <c r="B13" s="49">
        <v>0.09384926</v>
      </c>
      <c r="C13" s="49">
        <v>0.2170395</v>
      </c>
      <c r="D13" s="49">
        <v>0.03700424</v>
      </c>
      <c r="E13" s="49">
        <v>0.05610668</v>
      </c>
      <c r="F13" s="49">
        <v>-0.09030241</v>
      </c>
      <c r="G13" s="49">
        <v>0.07631521</v>
      </c>
    </row>
    <row r="14" spans="1:7" ht="12.75">
      <c r="A14" t="s">
        <v>22</v>
      </c>
      <c r="B14" s="49">
        <v>0.0003439354</v>
      </c>
      <c r="C14" s="49">
        <v>-0.0615905</v>
      </c>
      <c r="D14" s="49">
        <v>0.002001005</v>
      </c>
      <c r="E14" s="49">
        <v>0.03693756</v>
      </c>
      <c r="F14" s="49">
        <v>0.1526802</v>
      </c>
      <c r="G14" s="49">
        <v>0.01485619</v>
      </c>
    </row>
    <row r="15" spans="1:7" ht="12.75">
      <c r="A15" t="s">
        <v>23</v>
      </c>
      <c r="B15" s="49">
        <v>-0.3775772</v>
      </c>
      <c r="C15" s="49">
        <v>-0.1963297</v>
      </c>
      <c r="D15" s="49">
        <v>-0.1283413</v>
      </c>
      <c r="E15" s="49">
        <v>-0.1514961</v>
      </c>
      <c r="F15" s="49">
        <v>-0.3280677</v>
      </c>
      <c r="G15" s="49">
        <v>-0.2130503</v>
      </c>
    </row>
    <row r="16" spans="1:7" ht="12.75">
      <c r="A16" t="s">
        <v>24</v>
      </c>
      <c r="B16" s="49">
        <v>0.01671127</v>
      </c>
      <c r="C16" s="49">
        <v>-0.009877985</v>
      </c>
      <c r="D16" s="49">
        <v>-0.001176067</v>
      </c>
      <c r="E16" s="49">
        <v>0.002837615</v>
      </c>
      <c r="F16" s="49">
        <v>-0.002426598</v>
      </c>
      <c r="G16" s="49">
        <v>0.0001328072</v>
      </c>
    </row>
    <row r="17" spans="1:7" ht="12.75">
      <c r="A17" t="s">
        <v>25</v>
      </c>
      <c r="B17" s="49">
        <v>-0.02079231</v>
      </c>
      <c r="C17" s="49">
        <v>-0.02153182</v>
      </c>
      <c r="D17" s="49">
        <v>-0.02504287</v>
      </c>
      <c r="E17" s="49">
        <v>-0.03227597</v>
      </c>
      <c r="F17" s="49">
        <v>-0.05236371</v>
      </c>
      <c r="G17" s="49">
        <v>-0.02894473</v>
      </c>
    </row>
    <row r="18" spans="1:7" ht="12.75">
      <c r="A18" t="s">
        <v>26</v>
      </c>
      <c r="B18" s="49">
        <v>0.01914797</v>
      </c>
      <c r="C18" s="49">
        <v>0.06974369</v>
      </c>
      <c r="D18" s="49">
        <v>0.02184907</v>
      </c>
      <c r="E18" s="49">
        <v>0.01355726</v>
      </c>
      <c r="F18" s="49">
        <v>-0.02121869</v>
      </c>
      <c r="G18" s="49">
        <v>0.02526877</v>
      </c>
    </row>
    <row r="19" spans="1:7" ht="12.75">
      <c r="A19" t="s">
        <v>27</v>
      </c>
      <c r="B19" s="49">
        <v>-0.2096364</v>
      </c>
      <c r="C19" s="49">
        <v>-0.1953334</v>
      </c>
      <c r="D19" s="49">
        <v>-0.2048236</v>
      </c>
      <c r="E19" s="49">
        <v>-0.1933274</v>
      </c>
      <c r="F19" s="49">
        <v>-0.1465547</v>
      </c>
      <c r="G19" s="49">
        <v>-0.1927414</v>
      </c>
    </row>
    <row r="20" spans="1:7" ht="12.75">
      <c r="A20" t="s">
        <v>28</v>
      </c>
      <c r="B20" s="49">
        <v>-0.003200059</v>
      </c>
      <c r="C20" s="49">
        <v>0.007950808</v>
      </c>
      <c r="D20" s="49">
        <v>0.001631179</v>
      </c>
      <c r="E20" s="49">
        <v>-0.002469865</v>
      </c>
      <c r="F20" s="49">
        <v>-0.008660222</v>
      </c>
      <c r="G20" s="49">
        <v>9.719345E-05</v>
      </c>
    </row>
    <row r="21" spans="1:7" ht="12.75">
      <c r="A21" t="s">
        <v>29</v>
      </c>
      <c r="B21" s="49">
        <v>-32.44356</v>
      </c>
      <c r="C21" s="49">
        <v>40.6994</v>
      </c>
      <c r="D21" s="49">
        <v>3.270582</v>
      </c>
      <c r="E21" s="49">
        <v>-12.64113</v>
      </c>
      <c r="F21" s="49">
        <v>-21.23173</v>
      </c>
      <c r="G21" s="49">
        <v>0.004244577</v>
      </c>
    </row>
    <row r="22" spans="1:7" ht="12.75">
      <c r="A22" t="s">
        <v>30</v>
      </c>
      <c r="B22" s="49">
        <v>133.8427</v>
      </c>
      <c r="C22" s="49">
        <v>63.51267</v>
      </c>
      <c r="D22" s="49">
        <v>-5.788279</v>
      </c>
      <c r="E22" s="49">
        <v>-70.19966</v>
      </c>
      <c r="F22" s="49">
        <v>-124.9819</v>
      </c>
      <c r="G22" s="49">
        <v>0</v>
      </c>
    </row>
    <row r="23" spans="1:7" ht="12.75">
      <c r="A23" t="s">
        <v>31</v>
      </c>
      <c r="B23" s="49">
        <v>-2.833618</v>
      </c>
      <c r="C23" s="49">
        <v>-0.284869</v>
      </c>
      <c r="D23" s="49">
        <v>-0.1337486</v>
      </c>
      <c r="E23" s="49">
        <v>0.574757</v>
      </c>
      <c r="F23" s="49">
        <v>6.640687</v>
      </c>
      <c r="G23" s="49">
        <v>0.5065043</v>
      </c>
    </row>
    <row r="24" spans="1:7" ht="12.75">
      <c r="A24" t="s">
        <v>32</v>
      </c>
      <c r="B24" s="49">
        <v>-0.2086438</v>
      </c>
      <c r="C24" s="49">
        <v>0.3601914</v>
      </c>
      <c r="D24" s="49">
        <v>-0.1071762</v>
      </c>
      <c r="E24" s="49">
        <v>0.3427644</v>
      </c>
      <c r="F24" s="49">
        <v>0.4843925</v>
      </c>
      <c r="G24" s="49">
        <v>0.177294</v>
      </c>
    </row>
    <row r="25" spans="1:7" ht="12.75">
      <c r="A25" t="s">
        <v>33</v>
      </c>
      <c r="B25" s="49">
        <v>0.1411114</v>
      </c>
      <c r="C25" s="49">
        <v>0.3306298</v>
      </c>
      <c r="D25" s="49">
        <v>0.5381863</v>
      </c>
      <c r="E25" s="49">
        <v>0.5434124</v>
      </c>
      <c r="F25" s="49">
        <v>-1.28302</v>
      </c>
      <c r="G25" s="49">
        <v>0.1900318</v>
      </c>
    </row>
    <row r="26" spans="1:7" ht="12.75">
      <c r="A26" t="s">
        <v>34</v>
      </c>
      <c r="B26" s="49">
        <v>1.664802</v>
      </c>
      <c r="C26" s="49">
        <v>0.4594949</v>
      </c>
      <c r="D26" s="49">
        <v>0.005218953</v>
      </c>
      <c r="E26" s="49">
        <v>0.2701216</v>
      </c>
      <c r="F26" s="49">
        <v>1.600631</v>
      </c>
      <c r="G26" s="49">
        <v>0.6315702</v>
      </c>
    </row>
    <row r="27" spans="1:7" ht="12.75">
      <c r="A27" t="s">
        <v>35</v>
      </c>
      <c r="B27" s="49">
        <v>-0.05458843</v>
      </c>
      <c r="C27" s="49">
        <v>0.08061745</v>
      </c>
      <c r="D27" s="49">
        <v>-0.2974708</v>
      </c>
      <c r="E27" s="49">
        <v>0.01763445</v>
      </c>
      <c r="F27" s="49">
        <v>0.4521414</v>
      </c>
      <c r="G27" s="49">
        <v>0.004154759</v>
      </c>
    </row>
    <row r="28" spans="1:7" ht="12.75">
      <c r="A28" t="s">
        <v>36</v>
      </c>
      <c r="B28" s="49">
        <v>-0.06014772</v>
      </c>
      <c r="C28" s="49">
        <v>-0.1325885</v>
      </c>
      <c r="D28" s="49">
        <v>-0.2159988</v>
      </c>
      <c r="E28" s="49">
        <v>0.0120378</v>
      </c>
      <c r="F28" s="49">
        <v>-0.2006877</v>
      </c>
      <c r="G28" s="49">
        <v>-0.1163553</v>
      </c>
    </row>
    <row r="29" spans="1:7" ht="12.75">
      <c r="A29" t="s">
        <v>37</v>
      </c>
      <c r="B29" s="49">
        <v>-0.01179872</v>
      </c>
      <c r="C29" s="49">
        <v>-0.03086364</v>
      </c>
      <c r="D29" s="49">
        <v>-0.0706346</v>
      </c>
      <c r="E29" s="49">
        <v>-0.0740416</v>
      </c>
      <c r="F29" s="49">
        <v>-0.01198458</v>
      </c>
      <c r="G29" s="49">
        <v>-0.04553676</v>
      </c>
    </row>
    <row r="30" spans="1:7" ht="12.75">
      <c r="A30" t="s">
        <v>38</v>
      </c>
      <c r="B30" s="49">
        <v>0.1751486</v>
      </c>
      <c r="C30" s="49">
        <v>0.08810988</v>
      </c>
      <c r="D30" s="49">
        <v>0.06427752</v>
      </c>
      <c r="E30" s="49">
        <v>0.001993054</v>
      </c>
      <c r="F30" s="49">
        <v>0.3722101</v>
      </c>
      <c r="G30" s="49">
        <v>0.1120167</v>
      </c>
    </row>
    <row r="31" spans="1:7" ht="12.75">
      <c r="A31" t="s">
        <v>39</v>
      </c>
      <c r="B31" s="49">
        <v>0.01742468</v>
      </c>
      <c r="C31" s="49">
        <v>-0.004402739</v>
      </c>
      <c r="D31" s="49">
        <v>-0.05992999</v>
      </c>
      <c r="E31" s="49">
        <v>-0.06158377</v>
      </c>
      <c r="F31" s="49">
        <v>0.02753412</v>
      </c>
      <c r="G31" s="49">
        <v>-0.02410021</v>
      </c>
    </row>
    <row r="32" spans="1:7" ht="12.75">
      <c r="A32" t="s">
        <v>40</v>
      </c>
      <c r="B32" s="49">
        <v>0.009683145</v>
      </c>
      <c r="C32" s="49">
        <v>-0.02122582</v>
      </c>
      <c r="D32" s="49">
        <v>-0.008124164</v>
      </c>
      <c r="E32" s="49">
        <v>0.02178196</v>
      </c>
      <c r="F32" s="49">
        <v>-0.03334701</v>
      </c>
      <c r="G32" s="49">
        <v>-0.004841921</v>
      </c>
    </row>
    <row r="33" spans="1:7" ht="12.75">
      <c r="A33" t="s">
        <v>41</v>
      </c>
      <c r="B33" s="49">
        <v>0.1019283</v>
      </c>
      <c r="C33" s="49">
        <v>0.08587422</v>
      </c>
      <c r="D33" s="49">
        <v>0.07403329</v>
      </c>
      <c r="E33" s="49">
        <v>0.07508108</v>
      </c>
      <c r="F33" s="49">
        <v>0.07545584</v>
      </c>
      <c r="G33" s="49">
        <v>0.08138456</v>
      </c>
    </row>
    <row r="34" spans="1:7" ht="12.75">
      <c r="A34" t="s">
        <v>42</v>
      </c>
      <c r="B34" s="49">
        <v>-0.009823823</v>
      </c>
      <c r="C34" s="49">
        <v>-0.004892013</v>
      </c>
      <c r="D34" s="49">
        <v>0.009533041</v>
      </c>
      <c r="E34" s="49">
        <v>0.01512275</v>
      </c>
      <c r="F34" s="49">
        <v>-0.001829936</v>
      </c>
      <c r="G34" s="49">
        <v>0.003067128</v>
      </c>
    </row>
    <row r="35" spans="1:7" ht="12.75">
      <c r="A35" t="s">
        <v>43</v>
      </c>
      <c r="B35" s="49">
        <v>0.0003692561</v>
      </c>
      <c r="C35" s="49">
        <v>0.0006617701</v>
      </c>
      <c r="D35" s="49">
        <v>-0.001574977</v>
      </c>
      <c r="E35" s="49">
        <v>-0.004024905</v>
      </c>
      <c r="F35" s="49">
        <v>0.0007563824</v>
      </c>
      <c r="G35" s="49">
        <v>-0.001033655</v>
      </c>
    </row>
    <row r="36" spans="1:6" ht="12.75">
      <c r="A36" t="s">
        <v>44</v>
      </c>
      <c r="B36" s="49">
        <v>20.17822</v>
      </c>
      <c r="C36" s="49">
        <v>20.17822</v>
      </c>
      <c r="D36" s="49">
        <v>20.18738</v>
      </c>
      <c r="E36" s="49">
        <v>20.19043</v>
      </c>
      <c r="F36" s="49">
        <v>20.19653</v>
      </c>
    </row>
    <row r="37" spans="1:6" ht="12.75">
      <c r="A37" t="s">
        <v>45</v>
      </c>
      <c r="B37" s="49">
        <v>0.1195272</v>
      </c>
      <c r="C37" s="49">
        <v>0.1566569</v>
      </c>
      <c r="D37" s="49">
        <v>0.1841227</v>
      </c>
      <c r="E37" s="49">
        <v>0.1912435</v>
      </c>
      <c r="F37" s="49">
        <v>0.1942953</v>
      </c>
    </row>
    <row r="38" spans="1:7" ht="12.75">
      <c r="A38" t="s">
        <v>55</v>
      </c>
      <c r="B38" s="49">
        <v>-1.794782E-05</v>
      </c>
      <c r="C38" s="49">
        <v>0.0002102562</v>
      </c>
      <c r="D38" s="49">
        <v>-7.196567E-05</v>
      </c>
      <c r="E38" s="49">
        <v>-6.728196E-05</v>
      </c>
      <c r="F38" s="49">
        <v>-0.0001100234</v>
      </c>
      <c r="G38" s="49">
        <v>0.00020611</v>
      </c>
    </row>
    <row r="39" spans="1:7" ht="12.75">
      <c r="A39" t="s">
        <v>56</v>
      </c>
      <c r="B39" s="49">
        <v>5.539428E-05</v>
      </c>
      <c r="C39" s="49">
        <v>-7.052438E-05</v>
      </c>
      <c r="D39" s="49">
        <v>0</v>
      </c>
      <c r="E39" s="49">
        <v>2.101761E-05</v>
      </c>
      <c r="F39" s="49">
        <v>3.471884E-05</v>
      </c>
      <c r="G39" s="49">
        <v>0.0008000851</v>
      </c>
    </row>
    <row r="40" spans="2:7" ht="12.75">
      <c r="B40" t="s">
        <v>46</v>
      </c>
      <c r="C40">
        <v>-0.003751</v>
      </c>
      <c r="D40" t="s">
        <v>47</v>
      </c>
      <c r="E40">
        <v>3.116881</v>
      </c>
      <c r="F40" t="s">
        <v>48</v>
      </c>
      <c r="G40">
        <v>54.98277</v>
      </c>
    </row>
    <row r="42" ht="12.75">
      <c r="A42" t="s">
        <v>57</v>
      </c>
    </row>
    <row r="43" spans="1:6" ht="12.75">
      <c r="A43" t="s">
        <v>49</v>
      </c>
      <c r="B43">
        <v>10</v>
      </c>
      <c r="C43">
        <v>10</v>
      </c>
      <c r="D43">
        <v>10</v>
      </c>
      <c r="E43">
        <v>10</v>
      </c>
      <c r="F43">
        <v>10</v>
      </c>
    </row>
    <row r="44" spans="1:10" ht="12.75">
      <c r="A44" t="s">
        <v>50</v>
      </c>
      <c r="B44">
        <v>12.507</v>
      </c>
      <c r="C44">
        <v>12.507</v>
      </c>
      <c r="D44">
        <v>12.507</v>
      </c>
      <c r="E44">
        <v>12.507</v>
      </c>
      <c r="F44">
        <v>12.507</v>
      </c>
      <c r="J44">
        <v>12.507</v>
      </c>
    </row>
    <row r="50" spans="1:7" ht="12.75">
      <c r="A50" t="s">
        <v>58</v>
      </c>
      <c r="B50">
        <f>-0.017/(B7*B7+B22*B22)*(B21*B22+B6*B7)</f>
        <v>-1.7947810129360883E-05</v>
      </c>
      <c r="C50">
        <f>-0.017/(C7*C7+C22*C22)*(C21*C22+C6*C7)</f>
        <v>0.00021025620087535354</v>
      </c>
      <c r="D50">
        <f>-0.017/(D7*D7+D22*D22)*(D21*D22+D6*D7)</f>
        <v>-7.196566261151091E-05</v>
      </c>
      <c r="E50">
        <f>-0.017/(E7*E7+E22*E22)*(E21*E22+E6*E7)</f>
        <v>-6.728195386528107E-05</v>
      </c>
      <c r="F50">
        <f>-0.017/(F7*F7+F22*F22)*(F21*F22+F6*F7)</f>
        <v>-0.00011002338575664006</v>
      </c>
      <c r="G50">
        <f>(B50*B$4+C50*C$4+D50*D$4+E50*E$4+F50*F$4)/SUM(B$4:F$4)</f>
        <v>-1.0528671547388029E-07</v>
      </c>
    </row>
    <row r="51" spans="1:7" ht="12.75">
      <c r="A51" t="s">
        <v>59</v>
      </c>
      <c r="B51">
        <f>-0.017/(B7*B7+B22*B22)*(B21*B7-B6*B22)</f>
        <v>5.5394270336680096E-05</v>
      </c>
      <c r="C51">
        <f>-0.017/(C7*C7+C22*C22)*(C21*C7-C6*C22)</f>
        <v>-7.052437327016501E-05</v>
      </c>
      <c r="D51">
        <f>-0.017/(D7*D7+D22*D22)*(D21*D7-D6*D22)</f>
        <v>-5.601645133361529E-06</v>
      </c>
      <c r="E51">
        <f>-0.017/(E7*E7+E22*E22)*(E21*E7-E6*E22)</f>
        <v>2.1017603971452162E-05</v>
      </c>
      <c r="F51">
        <f>-0.017/(F7*F7+F22*F22)*(F21*F7-F6*F22)</f>
        <v>3.471884782037022E-05</v>
      </c>
      <c r="G51">
        <f>(B51*B$4+C51*C$4+D51*D$4+E51*E$4+F51*F$4)/SUM(B$4:F$4)</f>
        <v>-5.98505459162409E-07</v>
      </c>
    </row>
    <row r="58" ht="12.75">
      <c r="A58" t="s">
        <v>61</v>
      </c>
    </row>
    <row r="60" spans="2:6" ht="12.75">
      <c r="B60" t="s">
        <v>6</v>
      </c>
      <c r="C60" t="s">
        <v>7</v>
      </c>
      <c r="D60" t="s">
        <v>8</v>
      </c>
      <c r="E60" t="s">
        <v>9</v>
      </c>
      <c r="F60" t="s">
        <v>10</v>
      </c>
    </row>
    <row r="61" spans="1:6" ht="12.75">
      <c r="A61" t="s">
        <v>63</v>
      </c>
      <c r="B61">
        <f>B6+(1/0.017)*(B7*B50-B22*B51)</f>
        <v>0</v>
      </c>
      <c r="C61">
        <f>C6+(1/0.017)*(C7*C50-C22*C51)</f>
        <v>0</v>
      </c>
      <c r="D61">
        <f>D6+(1/0.017)*(D7*D50-D22*D51)</f>
        <v>0</v>
      </c>
      <c r="E61">
        <f>E6+(1/0.017)*(E7*E50-E22*E51)</f>
        <v>0</v>
      </c>
      <c r="F61">
        <f>F6+(1/0.017)*(F7*F50-F22*F51)</f>
        <v>0</v>
      </c>
    </row>
    <row r="62" spans="1:6" ht="12.75">
      <c r="A62" t="s">
        <v>66</v>
      </c>
      <c r="B62">
        <f>B7+(2/0.017)*(B8*B50-B23*B51)</f>
        <v>10000.018089783734</v>
      </c>
      <c r="C62">
        <f>C7+(2/0.017)*(C8*C50-C23*C51)</f>
        <v>9999.92726419044</v>
      </c>
      <c r="D62">
        <f>D7+(2/0.017)*(D8*D50-D23*D51)</f>
        <v>10000.003580969971</v>
      </c>
      <c r="E62">
        <f>E7+(2/0.017)*(E8*E50-E23*E51)</f>
        <v>10000.012598956155</v>
      </c>
      <c r="F62">
        <f>F7+(2/0.017)*(F8*F50-F23*F51)</f>
        <v>10000.015221835925</v>
      </c>
    </row>
    <row r="63" spans="1:6" ht="12.75">
      <c r="A63" t="s">
        <v>67</v>
      </c>
      <c r="B63">
        <f>B8+(3/0.017)*(B9*B50-B24*B51)</f>
        <v>0.17945832197708872</v>
      </c>
      <c r="C63">
        <f>C8+(3/0.017)*(C9*C50-C24*C51)</f>
        <v>-2.836667739886174</v>
      </c>
      <c r="D63">
        <f>D8+(3/0.017)*(D9*D50-D24*D51)</f>
        <v>-0.43234267730729115</v>
      </c>
      <c r="E63">
        <f>E8+(3/0.017)*(E9*E50-E24*E51)</f>
        <v>-1.7707212434559523</v>
      </c>
      <c r="F63">
        <f>F8+(3/0.017)*(F9*F50-F24*F51)</f>
        <v>-3.223474857337146</v>
      </c>
    </row>
    <row r="64" spans="1:6" ht="12.75">
      <c r="A64" t="s">
        <v>68</v>
      </c>
      <c r="B64">
        <f>B9+(4/0.017)*(B10*B50-B25*B51)</f>
        <v>0.32883588171413575</v>
      </c>
      <c r="C64">
        <f>C9+(4/0.017)*(C10*C50-C25*C51)</f>
        <v>0.12206009164109155</v>
      </c>
      <c r="D64">
        <f>D9+(4/0.017)*(D10*D50-D25*D51)</f>
        <v>-0.09279907270894157</v>
      </c>
      <c r="E64">
        <f>E9+(4/0.017)*(E10*E50-E25*E51)</f>
        <v>-0.1637958718785572</v>
      </c>
      <c r="F64">
        <f>F9+(4/0.017)*(F10*F50-F25*F51)</f>
        <v>-2.646796328483121</v>
      </c>
    </row>
    <row r="65" spans="1:6" ht="12.75">
      <c r="A65" t="s">
        <v>69</v>
      </c>
      <c r="B65">
        <f>B10+(5/0.017)*(B11*B50-B26*B51)</f>
        <v>-0.1880655655808937</v>
      </c>
      <c r="C65">
        <f>C10+(5/0.017)*(C11*C50-C26*C51)</f>
        <v>0.3755508223084002</v>
      </c>
      <c r="D65">
        <f>D10+(5/0.017)*(D11*D50-D26*D51)</f>
        <v>0.23360301987510174</v>
      </c>
      <c r="E65">
        <f>E10+(5/0.017)*(E11*E50-E26*E51)</f>
        <v>0.7385504658053567</v>
      </c>
      <c r="F65">
        <f>F10+(5/0.017)*(F11*F50-F26*F51)</f>
        <v>0.7450548892778154</v>
      </c>
    </row>
    <row r="66" spans="1:6" ht="12.75">
      <c r="A66" t="s">
        <v>70</v>
      </c>
      <c r="B66">
        <f>B11+(6/0.017)*(B12*B50-B27*B51)</f>
        <v>2.62579084215504</v>
      </c>
      <c r="C66">
        <f>C11+(6/0.017)*(C12*C50-C27*C51)</f>
        <v>1.062300161473148</v>
      </c>
      <c r="D66">
        <f>D11+(6/0.017)*(D12*D50-D27*D51)</f>
        <v>1.8098058670318757</v>
      </c>
      <c r="E66">
        <f>E11+(6/0.017)*(E12*E50-E27*E51)</f>
        <v>0.980974942066315</v>
      </c>
      <c r="F66">
        <f>F11+(6/0.017)*(F12*F50-F27*F51)</f>
        <v>12.764467662267297</v>
      </c>
    </row>
    <row r="67" spans="1:6" ht="12.75">
      <c r="A67" t="s">
        <v>71</v>
      </c>
      <c r="B67">
        <f>B12+(7/0.017)*(B13*B50-B28*B51)</f>
        <v>0.2036000619139928</v>
      </c>
      <c r="C67">
        <f>C12+(7/0.017)*(C13*C50-C28*C51)</f>
        <v>-0.6576751671228304</v>
      </c>
      <c r="D67">
        <f>D12+(7/0.017)*(D13*D50-D28*D51)</f>
        <v>-0.028366077820298305</v>
      </c>
      <c r="E67">
        <f>E12+(7/0.017)*(E13*E50-E28*E51)</f>
        <v>0.4020774229777252</v>
      </c>
      <c r="F67">
        <f>F12+(7/0.017)*(F13*F50-F28*F51)</f>
        <v>0.09070403813184298</v>
      </c>
    </row>
    <row r="68" spans="1:6" ht="12.75">
      <c r="A68" t="s">
        <v>72</v>
      </c>
      <c r="B68">
        <f>B13+(8/0.017)*(B14*B50-B29*B51)</f>
        <v>0.09415392286967098</v>
      </c>
      <c r="C68">
        <f>C13+(8/0.017)*(C14*C50-C29*C51)</f>
        <v>0.2099211831021885</v>
      </c>
      <c r="D68">
        <f>D13+(8/0.017)*(D14*D50-D29*D51)</f>
        <v>0.03675027594632899</v>
      </c>
      <c r="E68">
        <f>E13+(8/0.017)*(E14*E50-E29*E51)</f>
        <v>0.055669478032186644</v>
      </c>
      <c r="F68">
        <f>F13+(8/0.017)*(F14*F50-F29*F51)</f>
        <v>-0.09801172846248937</v>
      </c>
    </row>
    <row r="69" spans="1:6" ht="12.75">
      <c r="A69" t="s">
        <v>73</v>
      </c>
      <c r="B69">
        <f>B14+(9/0.017)*(B15*B50-B30*B51)</f>
        <v>-0.001204882542613997</v>
      </c>
      <c r="C69">
        <f>C14+(9/0.017)*(C15*C50-C30*C51)</f>
        <v>-0.08015466382210565</v>
      </c>
      <c r="D69">
        <f>D14+(9/0.017)*(D15*D50-D30*D51)</f>
        <v>0.00708136023341984</v>
      </c>
      <c r="E69">
        <f>E14+(9/0.017)*(E15*E50-E30*E51)</f>
        <v>0.042311652913043445</v>
      </c>
      <c r="F69">
        <f>F14+(9/0.017)*(F15*F50-F30*F51)</f>
        <v>0.16494794821356468</v>
      </c>
    </row>
    <row r="70" spans="1:6" ht="12.75">
      <c r="A70" t="s">
        <v>74</v>
      </c>
      <c r="B70">
        <f>B15+(10/0.017)*(B16*B50-B31*B51)</f>
        <v>-0.37832141066790037</v>
      </c>
      <c r="C70">
        <f>C15+(10/0.017)*(C16*C50-C31*C51)</f>
        <v>-0.19773405765120639</v>
      </c>
      <c r="D70">
        <f>D15+(10/0.017)*(D16*D50-D31*D51)</f>
        <v>-0.12848898829170316</v>
      </c>
      <c r="E70">
        <f>E15+(10/0.017)*(E16*E50-E31*E51)</f>
        <v>-0.15084702764269908</v>
      </c>
      <c r="F70">
        <f>F15+(10/0.017)*(F16*F50-F31*F51)</f>
        <v>-0.3284729767025397</v>
      </c>
    </row>
    <row r="71" spans="1:6" ht="12.75">
      <c r="A71" t="s">
        <v>75</v>
      </c>
      <c r="B71">
        <f>B16+(11/0.017)*(B17*B50-B32*B51)</f>
        <v>0.016605660734241585</v>
      </c>
      <c r="C71">
        <f>C16+(11/0.017)*(C17*C50-C32*C51)</f>
        <v>-0.013775955562444129</v>
      </c>
      <c r="D71">
        <f>D16+(11/0.017)*(D17*D50-D32*D51)</f>
        <v>-3.9367085610725544E-05</v>
      </c>
      <c r="E71">
        <f>E16+(11/0.017)*(E17*E50-E32*E51)</f>
        <v>0.003946535168849825</v>
      </c>
      <c r="F71">
        <f>F16+(11/0.017)*(F17*F50-F32*F51)</f>
        <v>0.0020504035726332435</v>
      </c>
    </row>
    <row r="72" spans="1:6" ht="12.75">
      <c r="A72" t="s">
        <v>76</v>
      </c>
      <c r="B72">
        <f>B17+(12/0.017)*(B18*B50-B33*B51)</f>
        <v>-0.02502048030711595</v>
      </c>
      <c r="C72">
        <f>C17+(12/0.017)*(C18*C50-C33*C51)</f>
        <v>-0.006905747877652241</v>
      </c>
      <c r="D72">
        <f>D17+(12/0.017)*(D18*D50-D33*D51)</f>
        <v>-0.025860052057430617</v>
      </c>
      <c r="E72">
        <f>E17+(12/0.017)*(E18*E50-E33*E51)</f>
        <v>-0.03403374648026956</v>
      </c>
      <c r="F72">
        <f>F17+(12/0.017)*(F18*F50-F33*F51)</f>
        <v>-0.05256501897246892</v>
      </c>
    </row>
    <row r="73" spans="1:6" ht="12.75">
      <c r="A73" t="s">
        <v>77</v>
      </c>
      <c r="B73">
        <f>B18+(13/0.017)*(B19*B50-B34*B51)</f>
        <v>0.02244132714913281</v>
      </c>
      <c r="C73">
        <f>C18+(13/0.017)*(C19*C50-C34*C51)</f>
        <v>0.03807334637611978</v>
      </c>
      <c r="D73">
        <f>D18+(13/0.017)*(D19*D50-D34*D51)</f>
        <v>0.033161874027505006</v>
      </c>
      <c r="E73">
        <f>E18+(13/0.017)*(E19*E50-E34*E51)</f>
        <v>0.023261072710827117</v>
      </c>
      <c r="F73">
        <f>F18+(13/0.017)*(F19*F50-F34*F51)</f>
        <v>-0.00883964833490013</v>
      </c>
    </row>
    <row r="74" spans="1:6" ht="12.75">
      <c r="A74" t="s">
        <v>78</v>
      </c>
      <c r="B74">
        <f>B19+(14/0.017)*(B20*B50-B35*B51)</f>
        <v>-0.20960594639367586</v>
      </c>
      <c r="C74">
        <f>C19+(14/0.017)*(C20*C50-C35*C51)</f>
        <v>-0.1939182655013358</v>
      </c>
      <c r="D74">
        <f>D19+(14/0.017)*(D20*D50-D35*D51)</f>
        <v>-0.20492753875044015</v>
      </c>
      <c r="E74">
        <f>E19+(14/0.017)*(E20*E50-E35*E51)</f>
        <v>-0.1931208825392855</v>
      </c>
      <c r="F74">
        <f>F19+(14/0.017)*(F20*F50-F35*F51)</f>
        <v>-0.1457916454655492</v>
      </c>
    </row>
    <row r="75" spans="1:6" ht="12.75">
      <c r="A75" t="s">
        <v>79</v>
      </c>
      <c r="B75" s="49">
        <f>B20</f>
        <v>-0.003200059</v>
      </c>
      <c r="C75" s="49">
        <f>C20</f>
        <v>0.007950808</v>
      </c>
      <c r="D75" s="49">
        <f>D20</f>
        <v>0.001631179</v>
      </c>
      <c r="E75" s="49">
        <f>E20</f>
        <v>-0.002469865</v>
      </c>
      <c r="F75" s="49">
        <f>F20</f>
        <v>-0.008660222</v>
      </c>
    </row>
    <row r="78" ht="12.75">
      <c r="A78" t="s">
        <v>61</v>
      </c>
    </row>
    <row r="80" spans="2:6" ht="12.75">
      <c r="B80" t="s">
        <v>6</v>
      </c>
      <c r="C80" t="s">
        <v>7</v>
      </c>
      <c r="D80" t="s">
        <v>8</v>
      </c>
      <c r="E80" t="s">
        <v>9</v>
      </c>
      <c r="F80" t="s">
        <v>10</v>
      </c>
    </row>
    <row r="81" spans="1:6" ht="12.75">
      <c r="A81" t="s">
        <v>80</v>
      </c>
      <c r="B81">
        <f>B21+(1/0.017)*(B7*B51+B22*B50)</f>
        <v>0</v>
      </c>
      <c r="C81">
        <f>C21+(1/0.017)*(C7*C51+C22*C50)</f>
        <v>0</v>
      </c>
      <c r="D81">
        <f>D21+(1/0.017)*(D7*D51+D22*D50)</f>
        <v>0</v>
      </c>
      <c r="E81">
        <f>E21+(1/0.017)*(E7*E51+E22*E50)</f>
        <v>0</v>
      </c>
      <c r="F81">
        <f>F21+(1/0.017)*(F7*F51+F22*F50)</f>
        <v>0</v>
      </c>
    </row>
    <row r="82" spans="1:6" ht="12.75">
      <c r="A82" t="s">
        <v>81</v>
      </c>
      <c r="B82">
        <f>B22+(2/0.017)*(B8*B51+B23*B50)</f>
        <v>133.8498462501699</v>
      </c>
      <c r="C82">
        <f>C22+(2/0.017)*(C8*C51+C23*C50)</f>
        <v>63.52922781547768</v>
      </c>
      <c r="D82">
        <f>D22+(2/0.017)*(D8*D51+D23*D50)</f>
        <v>-5.786861015523894</v>
      </c>
      <c r="E82">
        <f>E22+(2/0.017)*(E8*E51+E23*E50)</f>
        <v>-70.20858912640753</v>
      </c>
      <c r="F82">
        <f>F22+(2/0.017)*(F8*F51+F23*F50)</f>
        <v>-125.08121928533211</v>
      </c>
    </row>
    <row r="83" spans="1:6" ht="12.75">
      <c r="A83" t="s">
        <v>82</v>
      </c>
      <c r="B83">
        <f>B23+(3/0.017)*(B9*B51+B24*B50)</f>
        <v>-2.829730741210217</v>
      </c>
      <c r="C83">
        <f>C23+(3/0.017)*(C9*C51+C24*C50)</f>
        <v>-0.2727721717472623</v>
      </c>
      <c r="D83">
        <f>D23+(3/0.017)*(D9*D51+D24*D50)</f>
        <v>-0.13229959705282707</v>
      </c>
      <c r="E83">
        <f>E23+(3/0.017)*(E9*E51+E24*E50)</f>
        <v>0.5701343252984276</v>
      </c>
      <c r="F83">
        <f>F23+(3/0.017)*(F9*F51+F24*F50)</f>
        <v>6.6151876593323005</v>
      </c>
    </row>
    <row r="84" spans="1:6" ht="12.75">
      <c r="A84" t="s">
        <v>83</v>
      </c>
      <c r="B84">
        <f>B24+(4/0.017)*(B10*B51+B25*B50)</f>
        <v>-0.21115674560389486</v>
      </c>
      <c r="C84">
        <f>C24+(4/0.017)*(C10*C51+C25*C50)</f>
        <v>0.37161387544679575</v>
      </c>
      <c r="D84">
        <f>D24+(4/0.017)*(D10*D51+D25*D50)</f>
        <v>-0.11664773369385313</v>
      </c>
      <c r="E84">
        <f>E24+(4/0.017)*(E10*E51+E25*E50)</f>
        <v>0.3379191884257004</v>
      </c>
      <c r="F84">
        <f>F24+(4/0.017)*(F10*F51+F25*F50)</f>
        <v>0.5272037526310556</v>
      </c>
    </row>
    <row r="85" spans="1:6" ht="12.75">
      <c r="A85" t="s">
        <v>84</v>
      </c>
      <c r="B85">
        <f>B25+(5/0.017)*(B11*B51+B26*B50)</f>
        <v>0.17510737125105139</v>
      </c>
      <c r="C85">
        <f>C25+(5/0.017)*(C11*C51+C26*C50)</f>
        <v>0.33601656444719125</v>
      </c>
      <c r="D85">
        <f>D25+(5/0.017)*(D11*D51+D26*D50)</f>
        <v>0.5350942526377472</v>
      </c>
      <c r="E85">
        <f>E25+(5/0.017)*(E11*E51+E26*E50)</f>
        <v>0.5441911312364219</v>
      </c>
      <c r="F85">
        <f>F25+(5/0.017)*(F11*F51+F26*F50)</f>
        <v>-1.204382932899122</v>
      </c>
    </row>
    <row r="86" spans="1:6" ht="12.75">
      <c r="A86" t="s">
        <v>85</v>
      </c>
      <c r="B86">
        <f>B26+(6/0.017)*(B12*B51+B27*B50)</f>
        <v>1.6691150972766629</v>
      </c>
      <c r="C86">
        <f>C26+(6/0.017)*(C12*C51+C27*C50)</f>
        <v>0.4822194027925939</v>
      </c>
      <c r="D86">
        <f>D26+(6/0.017)*(D12*D51+D27*D50)</f>
        <v>0.012827534175518084</v>
      </c>
      <c r="E86">
        <f>E26+(6/0.017)*(E12*E51+E27*E50)</f>
        <v>0.2726977469784748</v>
      </c>
      <c r="F86">
        <f>F26+(6/0.017)*(F12*F51+F27*F50)</f>
        <v>1.5840997175817257</v>
      </c>
    </row>
    <row r="87" spans="1:6" ht="12.75">
      <c r="A87" t="s">
        <v>86</v>
      </c>
      <c r="B87">
        <f>B27+(7/0.017)*(B13*B51+B28*B50)</f>
        <v>-0.05200327600216004</v>
      </c>
      <c r="C87">
        <f>C27+(7/0.017)*(C13*C51+C28*C50)</f>
        <v>0.06283574982265161</v>
      </c>
      <c r="D87">
        <f>D27+(7/0.017)*(D13*D51+D28*D50)</f>
        <v>-0.2911554773523135</v>
      </c>
      <c r="E87">
        <f>E27+(7/0.017)*(E13*E51+E28*E50)</f>
        <v>0.01778651523135733</v>
      </c>
      <c r="F87">
        <f>F27+(7/0.017)*(F13*F51+F28*F50)</f>
        <v>0.45994234189539834</v>
      </c>
    </row>
    <row r="88" spans="1:6" ht="12.75">
      <c r="A88" t="s">
        <v>87</v>
      </c>
      <c r="B88">
        <f>B28+(8/0.017)*(B14*B51+B29*B50)</f>
        <v>-0.060039102006185674</v>
      </c>
      <c r="C88">
        <f>C28+(8/0.017)*(C14*C51+C29*C50)</f>
        <v>-0.1335982130727946</v>
      </c>
      <c r="D88">
        <f>D28+(8/0.017)*(D14*D51+D29*D50)</f>
        <v>-0.21361194970711578</v>
      </c>
      <c r="E88">
        <f>E28+(8/0.017)*(E14*E51+E29*E50)</f>
        <v>0.014747448246147456</v>
      </c>
      <c r="F88">
        <f>F28+(8/0.017)*(F14*F51+F29*F50)</f>
        <v>-0.19757265778943295</v>
      </c>
    </row>
    <row r="89" spans="1:6" ht="12.75">
      <c r="A89" t="s">
        <v>88</v>
      </c>
      <c r="B89">
        <f>B29+(9/0.017)*(B15*B51+B30*B50)</f>
        <v>-0.024535915633112408</v>
      </c>
      <c r="C89">
        <f>C29+(9/0.017)*(C15*C51+C30*C50)</f>
        <v>-0.013725692995480866</v>
      </c>
      <c r="D89">
        <f>D29+(9/0.017)*(D15*D51+D30*D50)</f>
        <v>-0.07270293335843725</v>
      </c>
      <c r="E89">
        <f>E29+(9/0.017)*(E15*E51+E30*E50)</f>
        <v>-0.07579828437662862</v>
      </c>
      <c r="F89">
        <f>F29+(9/0.017)*(F15*F51+F30*F50)</f>
        <v>-0.039695023040768704</v>
      </c>
    </row>
    <row r="90" spans="1:6" ht="12.75">
      <c r="A90" t="s">
        <v>89</v>
      </c>
      <c r="B90">
        <f>B30+(10/0.017)*(B16*B51+B31*B50)</f>
        <v>0.17550917279990844</v>
      </c>
      <c r="C90">
        <f>C30+(10/0.017)*(C16*C51+C31*C50)</f>
        <v>0.0879751361915949</v>
      </c>
      <c r="D90">
        <f>D30+(10/0.017)*(D16*D51+D31*D50)</f>
        <v>0.06681839608861076</v>
      </c>
      <c r="E90">
        <f>E30+(10/0.017)*(E16*E51+E31*E50)</f>
        <v>0.004465475317813843</v>
      </c>
      <c r="F90">
        <f>F30+(10/0.017)*(F16*F51+F31*F50)</f>
        <v>0.37037854365122774</v>
      </c>
    </row>
    <row r="91" spans="1:6" ht="12.75">
      <c r="A91" t="s">
        <v>90</v>
      </c>
      <c r="B91">
        <f>B31+(11/0.017)*(B17*B51+B32*B50)</f>
        <v>0.016566960765954684</v>
      </c>
      <c r="C91">
        <f>C31+(11/0.017)*(C17*C51+C32*C50)</f>
        <v>-0.006307901575928178</v>
      </c>
      <c r="D91">
        <f>D31+(11/0.017)*(D17*D51+D32*D50)</f>
        <v>-0.05946090980710939</v>
      </c>
      <c r="E91">
        <f>E31+(11/0.017)*(E17*E51+E32*E50)</f>
        <v>-0.06297099707139815</v>
      </c>
      <c r="F91">
        <f>F31+(11/0.017)*(F17*F51+F32*F50)</f>
        <v>0.028731789172286228</v>
      </c>
    </row>
    <row r="92" spans="1:6" ht="12.75">
      <c r="A92" t="s">
        <v>91</v>
      </c>
      <c r="B92">
        <f>B32+(12/0.017)*(B18*B51+B33*B50)</f>
        <v>0.009140531859790663</v>
      </c>
      <c r="C92">
        <f>C32+(12/0.017)*(C18*C51+C33*C50)</f>
        <v>-0.011952673724563085</v>
      </c>
      <c r="D92">
        <f>D32+(12/0.017)*(D18*D51+D33*D50)</f>
        <v>-0.011971396122442909</v>
      </c>
      <c r="E92">
        <f>E32+(12/0.017)*(E18*E51+E33*E50)</f>
        <v>0.01841725837240179</v>
      </c>
      <c r="F92">
        <f>F32+(12/0.017)*(F18*F51+F33*F50)</f>
        <v>-0.039727195031272186</v>
      </c>
    </row>
    <row r="93" spans="1:6" ht="12.75">
      <c r="A93" t="s">
        <v>92</v>
      </c>
      <c r="B93">
        <f>B33+(13/0.017)*(B19*B51+B34*B50)</f>
        <v>0.09318286406160121</v>
      </c>
      <c r="C93">
        <f>C33+(13/0.017)*(C19*C51+C34*C50)</f>
        <v>0.09562207082907817</v>
      </c>
      <c r="D93">
        <f>D33+(13/0.017)*(D19*D51+D34*D50)</f>
        <v>0.07438604691931226</v>
      </c>
      <c r="E93">
        <f>E33+(13/0.017)*(E19*E51+E34*E50)</f>
        <v>0.07119578766635251</v>
      </c>
      <c r="F93">
        <f>F33+(13/0.017)*(F19*F51+F34*F50)</f>
        <v>0.07171881826830079</v>
      </c>
    </row>
    <row r="94" spans="1:6" ht="12.75">
      <c r="A94" t="s">
        <v>93</v>
      </c>
      <c r="B94">
        <f>B34+(14/0.017)*(B20*B51+B35*B50)</f>
        <v>-0.00997526369435043</v>
      </c>
      <c r="C94">
        <f>C34+(14/0.017)*(C20*C51+C35*C50)</f>
        <v>-0.005239200222210303</v>
      </c>
      <c r="D94">
        <f>D34+(14/0.017)*(D20*D51+D35*D50)</f>
        <v>0.009618858510878976</v>
      </c>
      <c r="E94">
        <f>E34+(14/0.017)*(E20*E51+E35*E50)</f>
        <v>0.015303014681955803</v>
      </c>
      <c r="F94">
        <f>F34+(14/0.017)*(F20*F51+F35*F50)</f>
        <v>-0.002146082914821587</v>
      </c>
    </row>
    <row r="95" spans="1:6" ht="12.75">
      <c r="A95" t="s">
        <v>94</v>
      </c>
      <c r="B95" s="49">
        <f>B35</f>
        <v>0.0003692561</v>
      </c>
      <c r="C95" s="49">
        <f>C35</f>
        <v>0.0006617701</v>
      </c>
      <c r="D95" s="49">
        <f>D35</f>
        <v>-0.001574977</v>
      </c>
      <c r="E95" s="49">
        <f>E35</f>
        <v>-0.004024905</v>
      </c>
      <c r="F95" s="49">
        <f>F35</f>
        <v>0.0007563824</v>
      </c>
    </row>
    <row r="98" ht="12.75">
      <c r="A98" t="s">
        <v>62</v>
      </c>
    </row>
    <row r="100" spans="2:11" ht="12.75">
      <c r="B100" t="s">
        <v>6</v>
      </c>
      <c r="C100" t="s">
        <v>7</v>
      </c>
      <c r="D100" t="s">
        <v>8</v>
      </c>
      <c r="E100" t="s">
        <v>9</v>
      </c>
      <c r="F100" t="s">
        <v>10</v>
      </c>
      <c r="G100" t="s">
        <v>64</v>
      </c>
      <c r="H100" t="s">
        <v>65</v>
      </c>
      <c r="I100" t="s">
        <v>60</v>
      </c>
      <c r="K100" t="s">
        <v>95</v>
      </c>
    </row>
    <row r="101" spans="1:9" ht="12.75">
      <c r="A101" t="s">
        <v>63</v>
      </c>
      <c r="B101">
        <f>B61*10000/B62</f>
        <v>0</v>
      </c>
      <c r="C101">
        <f>C61*10000/C62</f>
        <v>0</v>
      </c>
      <c r="D101">
        <f>D61*10000/D62</f>
        <v>0</v>
      </c>
      <c r="E101">
        <f>E61*10000/E62</f>
        <v>0</v>
      </c>
      <c r="F101">
        <f>F61*10000/F62</f>
        <v>0</v>
      </c>
      <c r="G101">
        <f>AVERAGE(C101:E101)</f>
        <v>0</v>
      </c>
      <c r="H101">
        <f>STDEV(C101:E101)</f>
        <v>0</v>
      </c>
      <c r="I101">
        <f>(B101*B4+C101*C4+D101*D4+E101*E4+F101*F4)/SUM(B4:F4)</f>
        <v>0</v>
      </c>
    </row>
    <row r="102" spans="1:9" ht="12.75">
      <c r="A102" t="s">
        <v>66</v>
      </c>
      <c r="B102">
        <f>B62*10000/B62</f>
        <v>10000</v>
      </c>
      <c r="C102">
        <f>C62*10000/C62</f>
        <v>10000</v>
      </c>
      <c r="D102">
        <f>D62*10000/D62</f>
        <v>10000</v>
      </c>
      <c r="E102">
        <f>E62*10000/E62</f>
        <v>10000</v>
      </c>
      <c r="F102">
        <f>F62*10000/F62</f>
        <v>10000</v>
      </c>
      <c r="G102">
        <f>AVERAGE(C102:E102)</f>
        <v>10000</v>
      </c>
      <c r="H102">
        <f>STDEV(C102:E102)</f>
        <v>0</v>
      </c>
      <c r="I102">
        <f>(B102*B4+C102*C4+D102*D4+E102*E4+F102*F4)/SUM(B4:F4)</f>
        <v>9999.999999999998</v>
      </c>
    </row>
    <row r="103" spans="1:11" ht="12.75">
      <c r="A103" t="s">
        <v>67</v>
      </c>
      <c r="B103">
        <f>B63*10000/B62</f>
        <v>0.17945799734145257</v>
      </c>
      <c r="C103">
        <f>C63*10000/C62</f>
        <v>-2.8366883727687</v>
      </c>
      <c r="D103">
        <f>D63*10000/D62</f>
        <v>-0.4323425224867321</v>
      </c>
      <c r="E103">
        <f>E63*10000/E62</f>
        <v>-1.770719012534832</v>
      </c>
      <c r="F103">
        <f>F63*10000/F62</f>
        <v>-3.223469950624076</v>
      </c>
      <c r="G103">
        <f>AVERAGE(C103:E103)</f>
        <v>-1.6799166359300883</v>
      </c>
      <c r="H103">
        <f>STDEV(C103:E103)</f>
        <v>1.2047421075233617</v>
      </c>
      <c r="I103">
        <f>(B103*B4+C103*C4+D103*D4+E103*E4+F103*F4)/SUM(B4:F4)</f>
        <v>-1.6144129912649832</v>
      </c>
      <c r="K103">
        <f>(LN(H103)+LN(H123))/2-LN(K114*K115^3)</f>
        <v>-4.182900369350011</v>
      </c>
    </row>
    <row r="104" spans="1:11" ht="12.75">
      <c r="A104" t="s">
        <v>68</v>
      </c>
      <c r="B104">
        <f>B64*10000/B62</f>
        <v>0.3288352868582134</v>
      </c>
      <c r="C104">
        <f>C64*10000/C62</f>
        <v>0.12206097946150722</v>
      </c>
      <c r="D104">
        <f>D64*10000/D62</f>
        <v>-0.0927990394778842</v>
      </c>
      <c r="E104">
        <f>E64*10000/E62</f>
        <v>-0.1637956655131164</v>
      </c>
      <c r="F104">
        <f>F64*10000/F62</f>
        <v>-2.64679229957931</v>
      </c>
      <c r="G104">
        <f>AVERAGE(C104:E104)</f>
        <v>-0.04484457517649779</v>
      </c>
      <c r="H104">
        <f>STDEV(C104:E104)</f>
        <v>0.14883960613311806</v>
      </c>
      <c r="I104">
        <f>(B104*B4+C104*C4+D104*D4+E104*E4+F104*F4)/SUM(B4:F4)</f>
        <v>-0.3357926862538868</v>
      </c>
      <c r="K104">
        <f>(LN(H104)+LN(H124))/2-LN(K114*K115^4)</f>
        <v>-4.889385375539174</v>
      </c>
    </row>
    <row r="105" spans="1:11" ht="12.75">
      <c r="A105" t="s">
        <v>69</v>
      </c>
      <c r="B105">
        <f>B65*10000/B62</f>
        <v>-0.18806522537496823</v>
      </c>
      <c r="C105">
        <f>C65*10000/C62</f>
        <v>0.375553553927578</v>
      </c>
      <c r="D105">
        <f>D65*10000/D62</f>
        <v>0.23360293622259176</v>
      </c>
      <c r="E105">
        <f>E65*10000/E62</f>
        <v>0.7385495353100353</v>
      </c>
      <c r="F105">
        <f>F65*10000/F62</f>
        <v>0.7450537551692137</v>
      </c>
      <c r="G105">
        <f>AVERAGE(C105:E105)</f>
        <v>0.44923534182006836</v>
      </c>
      <c r="H105">
        <f>STDEV(C105:E105)</f>
        <v>0.2604122143501901</v>
      </c>
      <c r="I105">
        <f>(B105*B4+C105*C4+D105*D4+E105*E4+F105*F4)/SUM(B4:F4)</f>
        <v>0.3957683617216178</v>
      </c>
      <c r="K105">
        <f>(LN(H105)+LN(H125))/2-LN(K114*K115^5)</f>
        <v>-4.4386906233991485</v>
      </c>
    </row>
    <row r="106" spans="1:11" ht="12.75">
      <c r="A106" t="s">
        <v>70</v>
      </c>
      <c r="B106">
        <f>B66*10000/B62</f>
        <v>2.625786092164786</v>
      </c>
      <c r="C106">
        <f>C66*10000/C62</f>
        <v>1.0623078882555734</v>
      </c>
      <c r="D106">
        <f>D66*10000/D62</f>
        <v>1.8098052189460616</v>
      </c>
      <c r="E106">
        <f>E66*10000/E62</f>
        <v>0.9809737061418436</v>
      </c>
      <c r="F106">
        <f>F66*10000/F62</f>
        <v>12.76444823243363</v>
      </c>
      <c r="G106">
        <f>AVERAGE(C106:E106)</f>
        <v>1.2843622711144929</v>
      </c>
      <c r="H106">
        <f>STDEV(C106:E106)</f>
        <v>0.45686051576435655</v>
      </c>
      <c r="I106">
        <f>(B106*B4+C106*C4+D106*D4+E106*E4+F106*F4)/SUM(B4:F4)</f>
        <v>3.003151351321411</v>
      </c>
      <c r="K106">
        <f>(LN(H106)+LN(H126))/2-LN(K114*K115^6)</f>
        <v>-3.2200722377315842</v>
      </c>
    </row>
    <row r="107" spans="1:11" ht="12.75">
      <c r="A107" t="s">
        <v>71</v>
      </c>
      <c r="B107">
        <f>B67*10000/B62</f>
        <v>0.20359969360655022</v>
      </c>
      <c r="C107">
        <f>C67*10000/C62</f>
        <v>-0.6576799508111957</v>
      </c>
      <c r="D107">
        <f>D67*10000/D62</f>
        <v>-0.028366067662494658</v>
      </c>
      <c r="E107">
        <f>E67*10000/E62</f>
        <v>0.40207691640278115</v>
      </c>
      <c r="F107">
        <f>F67*10000/F62</f>
        <v>0.09070390006385452</v>
      </c>
      <c r="G107">
        <f>AVERAGE(C107:E107)</f>
        <v>-0.09465636735696971</v>
      </c>
      <c r="H107">
        <f>STDEV(C107:E107)</f>
        <v>0.5329793216223151</v>
      </c>
      <c r="I107">
        <f>(B107*B4+C107*C4+D107*D4+E107*E4+F107*F4)/SUM(B4:F4)</f>
        <v>-0.026734814185371783</v>
      </c>
      <c r="K107">
        <f>(LN(H107)+LN(H127))/2-LN(K114*K115^7)</f>
        <v>-2.6512627331696033</v>
      </c>
    </row>
    <row r="108" spans="1:9" ht="12.75">
      <c r="A108" t="s">
        <v>72</v>
      </c>
      <c r="B108">
        <f>B68*10000/B62</f>
        <v>0.09415375254756884</v>
      </c>
      <c r="C108">
        <f>C68*10000/C62</f>
        <v>0.2099227099920141</v>
      </c>
      <c r="D108">
        <f>D68*10000/D62</f>
        <v>0.036750262786170246</v>
      </c>
      <c r="E108">
        <f>E68*10000/E62</f>
        <v>0.05566940789454372</v>
      </c>
      <c r="F108">
        <f>F68*10000/F62</f>
        <v>-0.09801157927087153</v>
      </c>
      <c r="G108">
        <f>AVERAGE(C108:E108)</f>
        <v>0.10078079355757602</v>
      </c>
      <c r="H108">
        <f>STDEV(C108:E108)</f>
        <v>0.09499185204607984</v>
      </c>
      <c r="I108">
        <f>(B108*B4+C108*C4+D108*D4+E108*E4+F108*F4)/SUM(B4:F4)</f>
        <v>0.07344656656675652</v>
      </c>
    </row>
    <row r="109" spans="1:9" ht="12.75">
      <c r="A109" t="s">
        <v>73</v>
      </c>
      <c r="B109">
        <f>B69*10000/B62</f>
        <v>-0.0012048803630114776</v>
      </c>
      <c r="C109">
        <f>C69*10000/C62</f>
        <v>-0.08015524683778256</v>
      </c>
      <c r="D109">
        <f>D69*10000/D62</f>
        <v>0.007081357697606912</v>
      </c>
      <c r="E109">
        <f>E69*10000/E62</f>
        <v>0.04231159960484462</v>
      </c>
      <c r="F109">
        <f>F69*10000/F62</f>
        <v>0.16494769713288648</v>
      </c>
      <c r="G109">
        <f>AVERAGE(C109:E109)</f>
        <v>-0.010254096511777012</v>
      </c>
      <c r="H109">
        <f>STDEV(C109:E109)</f>
        <v>0.06304697136964424</v>
      </c>
      <c r="I109">
        <f>(B109*B4+C109*C4+D109*D4+E109*E4+F109*F4)/SUM(B4:F4)</f>
        <v>0.014306576461188344</v>
      </c>
    </row>
    <row r="110" spans="1:11" ht="12.75">
      <c r="A110" t="s">
        <v>74</v>
      </c>
      <c r="B110">
        <f>B70*10000/B62</f>
        <v>-0.3783207262938883</v>
      </c>
      <c r="C110">
        <f>C70*10000/C62</f>
        <v>-0.19773549589634365</v>
      </c>
      <c r="D110">
        <f>D70*10000/D62</f>
        <v>-0.12848894228019878</v>
      </c>
      <c r="E110">
        <f>E70*10000/E62</f>
        <v>-0.15084683759142978</v>
      </c>
      <c r="F110">
        <f>F70*10000/F62</f>
        <v>-0.32847247670712504</v>
      </c>
      <c r="G110">
        <f>AVERAGE(C110:E110)</f>
        <v>-0.15902375858932408</v>
      </c>
      <c r="H110">
        <f>STDEV(C110:E110)</f>
        <v>0.03534003147540687</v>
      </c>
      <c r="I110">
        <f>(B110*B4+C110*C4+D110*D4+E110*E4+F110*F4)/SUM(B4:F4)</f>
        <v>-0.21342316483823648</v>
      </c>
      <c r="K110">
        <f>EXP(AVERAGE(K103:K107))</f>
        <v>0.020724011650863884</v>
      </c>
    </row>
    <row r="111" spans="1:9" ht="12.75">
      <c r="A111" t="s">
        <v>75</v>
      </c>
      <c r="B111">
        <f>B71*10000/B62</f>
        <v>0.016605630695014778</v>
      </c>
      <c r="C111">
        <f>C71*10000/C62</f>
        <v>-0.013776055763700978</v>
      </c>
      <c r="D111">
        <f>D71*10000/D62</f>
        <v>-3.936707151349545E-05</v>
      </c>
      <c r="E111">
        <f>E71*10000/E62</f>
        <v>0.003946530196633734</v>
      </c>
      <c r="F111">
        <f>F71*10000/F62</f>
        <v>0.002050400451547318</v>
      </c>
      <c r="G111">
        <f>AVERAGE(C111:E111)</f>
        <v>-0.003289630879526913</v>
      </c>
      <c r="H111">
        <f>STDEV(C111:E111)</f>
        <v>0.009297616597635368</v>
      </c>
      <c r="I111">
        <f>(B111*B4+C111*C4+D111*D4+E111*E4+F111*F4)/SUM(B4:F4)</f>
        <v>0.00031226823044067873</v>
      </c>
    </row>
    <row r="112" spans="1:9" ht="12.75">
      <c r="A112" t="s">
        <v>76</v>
      </c>
      <c r="B112">
        <f>B72*10000/B62</f>
        <v>-0.025020435045690056</v>
      </c>
      <c r="C112">
        <f>C72*10000/C62</f>
        <v>-0.0069057981075338415</v>
      </c>
      <c r="D112">
        <f>D72*10000/D62</f>
        <v>-0.025860042797026948</v>
      </c>
      <c r="E112">
        <f>E72*10000/E62</f>
        <v>-0.03403370360135562</v>
      </c>
      <c r="F112">
        <f>F72*10000/F62</f>
        <v>-0.052564938958981296</v>
      </c>
      <c r="G112">
        <f>AVERAGE(C112:E112)</f>
        <v>-0.02226651483530547</v>
      </c>
      <c r="H112">
        <f>STDEV(C112:E112)</f>
        <v>0.01391638949329843</v>
      </c>
      <c r="I112">
        <f>(B112*B4+C112*C4+D112*D4+E112*E4+F112*F4)/SUM(B4:F4)</f>
        <v>-0.026686465384768678</v>
      </c>
    </row>
    <row r="113" spans="1:9" ht="12.75">
      <c r="A113" t="s">
        <v>77</v>
      </c>
      <c r="B113">
        <f>B73*10000/B62</f>
        <v>0.022441286553330764</v>
      </c>
      <c r="C113">
        <f>C73*10000/C62</f>
        <v>0.03807362330770119</v>
      </c>
      <c r="D113">
        <f>D73*10000/D62</f>
        <v>0.03316186215234175</v>
      </c>
      <c r="E113">
        <f>E73*10000/E62</f>
        <v>0.02326104340434052</v>
      </c>
      <c r="F113">
        <f>F73*10000/F62</f>
        <v>-0.008839634879352952</v>
      </c>
      <c r="G113">
        <f>AVERAGE(C113:E113)</f>
        <v>0.031498842954794486</v>
      </c>
      <c r="H113">
        <f>STDEV(C113:E113)</f>
        <v>0.007545021901023194</v>
      </c>
      <c r="I113">
        <f>(B113*B4+C113*C4+D113*D4+E113*E4+F113*F4)/SUM(B4:F4)</f>
        <v>0.024828132903048708</v>
      </c>
    </row>
    <row r="114" spans="1:11" ht="12.75">
      <c r="A114" t="s">
        <v>78</v>
      </c>
      <c r="B114">
        <f>B74*10000/B62</f>
        <v>-0.20960556722173782</v>
      </c>
      <c r="C114">
        <f>C74*10000/C62</f>
        <v>-0.19391967599179807</v>
      </c>
      <c r="D114">
        <f>D74*10000/D62</f>
        <v>-0.20492746536653017</v>
      </c>
      <c r="E114">
        <f>E74*10000/E62</f>
        <v>-0.19312063922743888</v>
      </c>
      <c r="F114">
        <f>F74*10000/F62</f>
        <v>-0.14579142354423635</v>
      </c>
      <c r="G114">
        <f>AVERAGE(C114:E114)</f>
        <v>-0.19732259352858902</v>
      </c>
      <c r="H114">
        <f>STDEV(C114:E114)</f>
        <v>0.006598118799425481</v>
      </c>
      <c r="I114">
        <f>(B114*B4+C114*C4+D114*D4+E114*E4+F114*F4)/SUM(B4:F4)</f>
        <v>-0.19226986325745954</v>
      </c>
      <c r="J114" t="s">
        <v>96</v>
      </c>
      <c r="K114">
        <v>285</v>
      </c>
    </row>
    <row r="115" spans="1:11" ht="12.75">
      <c r="A115" t="s">
        <v>79</v>
      </c>
      <c r="B115">
        <f>B75*10000/B62</f>
        <v>-0.0032000532111729468</v>
      </c>
      <c r="C115">
        <f>C75*10000/C62</f>
        <v>0.007950865831266293</v>
      </c>
      <c r="D115">
        <f>D75*10000/D62</f>
        <v>0.0016311784158799074</v>
      </c>
      <c r="E115">
        <f>E75*10000/E62</f>
        <v>-0.0024698618882318365</v>
      </c>
      <c r="F115">
        <f>F75*10000/F62</f>
        <v>-0.00866020881757223</v>
      </c>
      <c r="G115">
        <f>AVERAGE(C115:E115)</f>
        <v>0.0023707274529714546</v>
      </c>
      <c r="H115">
        <f>STDEV(C115:E115)</f>
        <v>0.005249580091271725</v>
      </c>
      <c r="I115">
        <f>(B115*B4+C115*C4+D115*D4+E115*E4+F115*F4)/SUM(B4:F4)</f>
        <v>9.692044718033294E-05</v>
      </c>
      <c r="J115" t="s">
        <v>97</v>
      </c>
      <c r="K115">
        <v>0.5536</v>
      </c>
    </row>
    <row r="118" ht="12.75">
      <c r="A118" t="s">
        <v>62</v>
      </c>
    </row>
    <row r="120" spans="2:9" ht="12.75">
      <c r="B120" t="s">
        <v>6</v>
      </c>
      <c r="C120" t="s">
        <v>7</v>
      </c>
      <c r="D120" t="s">
        <v>8</v>
      </c>
      <c r="E120" t="s">
        <v>9</v>
      </c>
      <c r="F120" t="s">
        <v>10</v>
      </c>
      <c r="G120" t="s">
        <v>64</v>
      </c>
      <c r="H120" t="s">
        <v>65</v>
      </c>
      <c r="I120" t="s">
        <v>60</v>
      </c>
    </row>
    <row r="121" spans="1:9" ht="12.75">
      <c r="A121" t="s">
        <v>80</v>
      </c>
      <c r="B121">
        <f>B81*10000/B62</f>
        <v>0</v>
      </c>
      <c r="C121">
        <f>C81*10000/C62</f>
        <v>0</v>
      </c>
      <c r="D121">
        <f>D81*10000/D62</f>
        <v>0</v>
      </c>
      <c r="E121">
        <f>E81*10000/E62</f>
        <v>0</v>
      </c>
      <c r="F121">
        <f>F81*10000/F62</f>
        <v>0</v>
      </c>
      <c r="G121">
        <f>AVERAGE(C121:E121)</f>
        <v>0</v>
      </c>
      <c r="H121">
        <f>STDEV(C121:E121)</f>
        <v>0</v>
      </c>
      <c r="I121">
        <f>(B121*B4+C121*C4+D121*D4+E121*E4+F121*F4)/SUM(B4:F4)</f>
        <v>0</v>
      </c>
    </row>
    <row r="122" spans="1:9" ht="12.75">
      <c r="A122" t="s">
        <v>81</v>
      </c>
      <c r="B122">
        <f>B82*10000/B62</f>
        <v>133.84960411913073</v>
      </c>
      <c r="C122">
        <f>C82*10000/C62</f>
        <v>63.5296899038203</v>
      </c>
      <c r="D122">
        <f>D82*10000/D62</f>
        <v>-5.7868589432670845</v>
      </c>
      <c r="E122">
        <f>E82*10000/E62</f>
        <v>-70.20850067102536</v>
      </c>
      <c r="F122">
        <f>F82*10000/F62</f>
        <v>-125.0810288890422</v>
      </c>
      <c r="G122">
        <f>AVERAGE(C122:E122)</f>
        <v>-4.15522323682405</v>
      </c>
      <c r="H122">
        <f>STDEV(C122:E122)</f>
        <v>66.88402336034622</v>
      </c>
      <c r="I122">
        <f>(B122*B4+C122*C4+D122*D4+E122*E4+F122*F4)/SUM(B4:F4)</f>
        <v>-0.11809280028883554</v>
      </c>
    </row>
    <row r="123" spans="1:9" ht="12.75">
      <c r="A123" t="s">
        <v>82</v>
      </c>
      <c r="B123">
        <f>B83*10000/B62</f>
        <v>-2.8297256222977634</v>
      </c>
      <c r="C123">
        <f>C83*10000/C62</f>
        <v>-0.2727741557921672</v>
      </c>
      <c r="D123">
        <f>D83*10000/D62</f>
        <v>-0.1322995496767556</v>
      </c>
      <c r="E123">
        <f>E83*10000/E62</f>
        <v>0.5701336069895959</v>
      </c>
      <c r="F123">
        <f>F83*10000/F62</f>
        <v>6.615177589817511</v>
      </c>
      <c r="G123">
        <f>AVERAGE(C123:E123)</f>
        <v>0.055019967173557706</v>
      </c>
      <c r="H123">
        <f>STDEV(C123:E123)</f>
        <v>0.45159697207157556</v>
      </c>
      <c r="I123">
        <f>(B123*B4+C123*C4+D123*D4+E123*E4+F123*F4)/SUM(B4:F4)</f>
        <v>0.5059602158157703</v>
      </c>
    </row>
    <row r="124" spans="1:9" ht="12.75">
      <c r="A124" t="s">
        <v>83</v>
      </c>
      <c r="B124">
        <f>B84*10000/B62</f>
        <v>-0.21115636362659962</v>
      </c>
      <c r="C124">
        <f>C84*10000/C62</f>
        <v>0.3716165784300635</v>
      </c>
      <c r="D124">
        <f>D84*10000/D62</f>
        <v>-0.11664769192266494</v>
      </c>
      <c r="E124">
        <f>E84*10000/E62</f>
        <v>0.33791876268333293</v>
      </c>
      <c r="F124">
        <f>F84*10000/F62</f>
        <v>0.5272029501313749</v>
      </c>
      <c r="G124">
        <f>AVERAGE(C124:E124)</f>
        <v>0.19762921639691053</v>
      </c>
      <c r="H124">
        <f>STDEV(C124:E124)</f>
        <v>0.27269280706265114</v>
      </c>
      <c r="I124">
        <f>(B124*B4+C124*C4+D124*D4+E124*E4+F124*F4)/SUM(B4:F4)</f>
        <v>0.18192008395270962</v>
      </c>
    </row>
    <row r="125" spans="1:9" ht="12.75">
      <c r="A125" t="s">
        <v>84</v>
      </c>
      <c r="B125">
        <f>B85*10000/B62</f>
        <v>0.17510705448617678</v>
      </c>
      <c r="C125">
        <f>C85*10000/C62</f>
        <v>0.33601900850865235</v>
      </c>
      <c r="D125">
        <f>D85*10000/D62</f>
        <v>0.5350940610221707</v>
      </c>
      <c r="E125">
        <f>E85*10000/E62</f>
        <v>0.5441904456132655</v>
      </c>
      <c r="F125">
        <f>F85*10000/F62</f>
        <v>-1.204381099609973</v>
      </c>
      <c r="G125">
        <f>AVERAGE(C125:E125)</f>
        <v>0.4717678383813628</v>
      </c>
      <c r="H125">
        <f>STDEV(C125:E125)</f>
        <v>0.1176498816914613</v>
      </c>
      <c r="I125">
        <f>(B125*B4+C125*C4+D125*D4+E125*E4+F125*F4)/SUM(B4:F4)</f>
        <v>0.20612858581621424</v>
      </c>
    </row>
    <row r="126" spans="1:9" ht="12.75">
      <c r="A126" t="s">
        <v>85</v>
      </c>
      <c r="B126">
        <f>B86*10000/B62</f>
        <v>1.669112077889011</v>
      </c>
      <c r="C126">
        <f>C86*10000/C62</f>
        <v>0.4822229102799706</v>
      </c>
      <c r="D126">
        <f>D86*10000/D62</f>
        <v>0.01282752958201826</v>
      </c>
      <c r="E126">
        <f>E86*10000/E62</f>
        <v>0.2726974034082119</v>
      </c>
      <c r="F126">
        <f>F86*10000/F62</f>
        <v>1.5840973062947972</v>
      </c>
      <c r="G126">
        <f>AVERAGE(C126:E126)</f>
        <v>0.2559159477567336</v>
      </c>
      <c r="H126">
        <f>STDEV(C126:E126)</f>
        <v>0.23514722791366433</v>
      </c>
      <c r="I126">
        <f>(B126*B4+C126*C4+D126*D4+E126*E4+F126*F4)/SUM(B4:F4)</f>
        <v>0.6378255422066859</v>
      </c>
    </row>
    <row r="127" spans="1:9" ht="12.75">
      <c r="A127" t="s">
        <v>86</v>
      </c>
      <c r="B127">
        <f>B87*10000/B62</f>
        <v>-0.052003181929528575</v>
      </c>
      <c r="C127">
        <f>C87*10000/C62</f>
        <v>0.06283620686688922</v>
      </c>
      <c r="D127">
        <f>D87*10000/D62</f>
        <v>-0.29115537309044875</v>
      </c>
      <c r="E127">
        <f>E87*10000/E62</f>
        <v>0.017786492822233005</v>
      </c>
      <c r="F127">
        <f>F87*10000/F62</f>
        <v>0.45994164177977775</v>
      </c>
      <c r="G127">
        <f>AVERAGE(C127:E127)</f>
        <v>-0.07017755780044217</v>
      </c>
      <c r="H127">
        <f>STDEV(C127:E127)</f>
        <v>0.19269344908853162</v>
      </c>
      <c r="I127">
        <f>(B127*B4+C127*C4+D127*D4+E127*E4+F127*F4)/SUM(B4:F4)</f>
        <v>0.0028420159974949454</v>
      </c>
    </row>
    <row r="128" spans="1:9" ht="12.75">
      <c r="A128" t="s">
        <v>87</v>
      </c>
      <c r="B128">
        <f>B88*10000/B62</f>
        <v>-0.06003899339694505</v>
      </c>
      <c r="C128">
        <f>C88*10000/C62</f>
        <v>-0.133599184817281</v>
      </c>
      <c r="D128">
        <f>D88*10000/D62</f>
        <v>-0.2136118732133454</v>
      </c>
      <c r="E128">
        <f>E88*10000/E62</f>
        <v>0.01474742966592548</v>
      </c>
      <c r="F128">
        <f>F88*10000/F62</f>
        <v>-0.19757235704803272</v>
      </c>
      <c r="G128">
        <f>AVERAGE(C128:E128)</f>
        <v>-0.11082120945490032</v>
      </c>
      <c r="H128">
        <f>STDEV(C128:E128)</f>
        <v>0.11587113499091808</v>
      </c>
      <c r="I128">
        <f>(B128*B4+C128*C4+D128*D4+E128*E4+F128*F4)/SUM(B4:F4)</f>
        <v>-0.11494973689742215</v>
      </c>
    </row>
    <row r="129" spans="1:9" ht="12.75">
      <c r="A129" t="s">
        <v>88</v>
      </c>
      <c r="B129">
        <f>B89*10000/B62</f>
        <v>-0.024535871248251944</v>
      </c>
      <c r="C129">
        <f>C89*10000/C62</f>
        <v>-0.013725792831146208</v>
      </c>
      <c r="D129">
        <f>D89*10000/D62</f>
        <v>-0.07270290732374446</v>
      </c>
      <c r="E129">
        <f>E89*10000/E62</f>
        <v>-0.0757981888788228</v>
      </c>
      <c r="F129">
        <f>F89*10000/F62</f>
        <v>-0.0396949626177479</v>
      </c>
      <c r="G129">
        <f>AVERAGE(C129:E129)</f>
        <v>-0.05407562967790449</v>
      </c>
      <c r="H129">
        <f>STDEV(C129:E129)</f>
        <v>0.03497823883711574</v>
      </c>
      <c r="I129">
        <f>(B129*B4+C129*C4+D129*D4+E129*E4+F129*F4)/SUM(B4:F4)</f>
        <v>-0.04786416826667802</v>
      </c>
    </row>
    <row r="130" spans="1:9" ht="12.75">
      <c r="A130" t="s">
        <v>89</v>
      </c>
      <c r="B130">
        <f>B90*10000/B62</f>
        <v>0.17550885530818486</v>
      </c>
      <c r="C130">
        <f>C90*10000/C62</f>
        <v>0.08797577609052445</v>
      </c>
      <c r="D130">
        <f>D90*10000/D62</f>
        <v>0.06681837216115233</v>
      </c>
      <c r="E130">
        <f>E90*10000/E62</f>
        <v>0.004465469691788157</v>
      </c>
      <c r="F130">
        <f>F90*10000/F62</f>
        <v>0.37037797986794374</v>
      </c>
      <c r="G130">
        <f>AVERAGE(C130:E130)</f>
        <v>0.05308653931448831</v>
      </c>
      <c r="H130">
        <f>STDEV(C130:E130)</f>
        <v>0.043415610599175564</v>
      </c>
      <c r="I130">
        <f>(B130*B4+C130*C4+D130*D4+E130*E4+F130*F4)/SUM(B4:F4)</f>
        <v>0.11301338399037228</v>
      </c>
    </row>
    <row r="131" spans="1:9" ht="12.75">
      <c r="A131" t="s">
        <v>90</v>
      </c>
      <c r="B131">
        <f>B91*10000/B62</f>
        <v>0.016566930796735158</v>
      </c>
      <c r="C131">
        <f>C91*10000/C62</f>
        <v>-0.006307947457294675</v>
      </c>
      <c r="D131">
        <f>D91*10000/D62</f>
        <v>-0.05946088851434377</v>
      </c>
      <c r="E131">
        <f>E91*10000/E62</f>
        <v>-0.062970917734615</v>
      </c>
      <c r="F131">
        <f>F91*10000/F62</f>
        <v>0.028731745437294738</v>
      </c>
      <c r="G131">
        <f>AVERAGE(C131:E131)</f>
        <v>-0.04291325123541782</v>
      </c>
      <c r="H131">
        <f>STDEV(C131:E131)</f>
        <v>0.03174966574309556</v>
      </c>
      <c r="I131">
        <f>(B131*B4+C131*C4+D131*D4+E131*E4+F131*F4)/SUM(B4:F4)</f>
        <v>-0.024746097372288587</v>
      </c>
    </row>
    <row r="132" spans="1:9" ht="12.75">
      <c r="A132" t="s">
        <v>91</v>
      </c>
      <c r="B132">
        <f>B92*10000/B62</f>
        <v>0.009140515324796119</v>
      </c>
      <c r="C132">
        <f>C92*10000/C62</f>
        <v>-0.011952760663935422</v>
      </c>
      <c r="D132">
        <f>D92*10000/D62</f>
        <v>-0.01197139183552344</v>
      </c>
      <c r="E132">
        <f>E92*10000/E62</f>
        <v>0.01841723516860795</v>
      </c>
      <c r="F132">
        <f>F92*10000/F62</f>
        <v>-0.03972713455927978</v>
      </c>
      <c r="G132">
        <f>AVERAGE(C132:E132)</f>
        <v>-0.0018356391102836364</v>
      </c>
      <c r="H132">
        <f>STDEV(C132:E132)</f>
        <v>0.017539506099020576</v>
      </c>
      <c r="I132">
        <f>(B132*B4+C132*C4+D132*D4+E132*E4+F132*F4)/SUM(B4:F4)</f>
        <v>-0.005269074229169995</v>
      </c>
    </row>
    <row r="133" spans="1:9" ht="12.75">
      <c r="A133" t="s">
        <v>92</v>
      </c>
      <c r="B133">
        <f>B93*10000/B62</f>
        <v>0.0931826954961203</v>
      </c>
      <c r="C133">
        <f>C93*10000/C62</f>
        <v>0.09562276634901043</v>
      </c>
      <c r="D133">
        <f>D93*10000/D62</f>
        <v>0.07438602028190178</v>
      </c>
      <c r="E133">
        <f>E93*10000/E62</f>
        <v>0.0711956979672048</v>
      </c>
      <c r="F133">
        <f>F93*10000/F62</f>
        <v>0.07171870909925852</v>
      </c>
      <c r="G133">
        <f>AVERAGE(C133:E133)</f>
        <v>0.080401494866039</v>
      </c>
      <c r="H133">
        <f>STDEV(C133:E133)</f>
        <v>0.013278172626030054</v>
      </c>
      <c r="I133">
        <f>(B133*B4+C133*C4+D133*D4+E133*E4+F133*F4)/SUM(B4:F4)</f>
        <v>0.08111055393464645</v>
      </c>
    </row>
    <row r="134" spans="1:9" ht="12.75">
      <c r="A134" t="s">
        <v>93</v>
      </c>
      <c r="B134">
        <f>B94*10000/B62</f>
        <v>-0.00997524564934678</v>
      </c>
      <c r="C134">
        <f>C94*10000/C62</f>
        <v>-0.005239238330234445</v>
      </c>
      <c r="D134">
        <f>D94*10000/D62</f>
        <v>0.00961885506639586</v>
      </c>
      <c r="E134">
        <f>E94*10000/E62</f>
        <v>0.015302995401778994</v>
      </c>
      <c r="F134">
        <f>F94*10000/F62</f>
        <v>-0.0021460796480943585</v>
      </c>
      <c r="G134">
        <f>AVERAGE(C134:E134)</f>
        <v>0.006560870712646803</v>
      </c>
      <c r="H134">
        <f>STDEV(C134:E134)</f>
        <v>0.010607039780541894</v>
      </c>
      <c r="I134">
        <f>(B134*B4+C134*C4+D134*D4+E134*E4+F134*F4)/SUM(B4:F4)</f>
        <v>0.002997961454614814</v>
      </c>
    </row>
    <row r="135" spans="1:9" ht="12.75">
      <c r="A135" t="s">
        <v>94</v>
      </c>
      <c r="B135">
        <f>B95*10000/B62</f>
        <v>0.00036925543202490926</v>
      </c>
      <c r="C135">
        <f>C95*10000/C62</f>
        <v>0.0006617749134734078</v>
      </c>
      <c r="D135">
        <f>D95*10000/D62</f>
        <v>-0.0015749764360056676</v>
      </c>
      <c r="E135">
        <f>E95*10000/E62</f>
        <v>-0.004024899929046226</v>
      </c>
      <c r="F135">
        <f>F95*10000/F62</f>
        <v>0.0007563812486488736</v>
      </c>
      <c r="G135">
        <f>AVERAGE(C135:E135)</f>
        <v>-0.001646033817192829</v>
      </c>
      <c r="H135">
        <f>STDEV(C135:E135)</f>
        <v>0.002344145288467097</v>
      </c>
      <c r="I135">
        <f>(B135*B4+C135*C4+D135*D4+E135*E4+F135*F4)/SUM(B4:F4)</f>
        <v>-0.0010336861100972072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Lissner</dc:creator>
  <cp:keywords/>
  <dc:description/>
  <cp:lastModifiedBy>Per HAGEN</cp:lastModifiedBy>
  <cp:lastPrinted>2006-01-27T07:18:40Z</cp:lastPrinted>
  <dcterms:created xsi:type="dcterms:W3CDTF">2006-01-27T07:18:40Z</dcterms:created>
  <dcterms:modified xsi:type="dcterms:W3CDTF">2006-01-27T08:20:17Z</dcterms:modified>
  <cp:category/>
  <cp:version/>
  <cp:contentType/>
  <cp:contentStatus/>
</cp:coreProperties>
</file>