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<sst xmlns="http://schemas.openxmlformats.org/spreadsheetml/2006/main" count="204" uniqueCount="98">
  <si>
    <t xml:space="preserve"> Wed 01/03/2006       08:06:41</t>
  </si>
  <si>
    <t>LISSNER</t>
  </si>
  <si>
    <t>HCMQAP812</t>
  </si>
  <si>
    <t>Aperture2</t>
  </si>
  <si>
    <t>Taupe_quadrupole#4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</si>
  <si>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</si>
  <si>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</si>
  <si>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</si>
  <si>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</si>
  <si>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</si>
  <si>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</si>
  <si>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</si>
  <si>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</si>
  <si>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</si>
  <si>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</si>
  <si>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</si>
  <si>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</si>
  <si>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</si>
  <si>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</si>
  <si>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</si>
  <si>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</si>
  <si>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</si>
  <si>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</si>
  <si>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</si>
  <si>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</si>
  <si>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</si>
  <si>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</si>
  <si>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</si>
  <si>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</si>
  <si>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</si>
  <si>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</si>
  <si>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</si>
  <si>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</si>
  <si>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</si>
  <si>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</si>
  <si>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</si>
  <si>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</si>
  <si>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</si>
  <si>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</si>
  <si>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</si>
  <si>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</si>
  <si>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</si>
  <si>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</si>
  <si>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</si>
  <si>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</si>
  <si>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</si>
  <si>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</si>
  <si>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</si>
  <si>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Int.f (T/kA)</t>
  </si>
  <si>
    <t>Number of measurement</t>
  </si>
  <si>
    <t>Mean real current (A)</t>
  </si>
  <si>
    <t xml:space="preserve">* = Integral error  ! = Central error           Conclusion : ACCEPTED           </t>
  </si>
  <si>
    <t>Duration : 32mn</t>
  </si>
  <si>
    <t>Dx moy(m)</t>
  </si>
  <si>
    <t>Dy moy(m)</t>
  </si>
  <si>
    <t>Dx moy (mm)</t>
  </si>
  <si>
    <t>Dy moy (mm)</t>
  </si>
  <si>
    <t>* = Integral error  ! = Central error           Conclusion : ACCEPTED           Duration : 32mn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</si>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</sst>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0"/>
    <numFmt numFmtId="174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57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73" fontId="2" fillId="0" borderId="3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6" xfId="0" applyNumberFormat="1" applyFont="1" applyBorder="1" applyAlignment="1">
      <alignment horizontal="left"/>
    </xf>
    <xf numFmtId="1" fontId="1" fillId="0" borderId="6" xfId="0" applyNumberFormat="1" applyFont="1" applyBorder="1" applyAlignment="1">
      <alignment horizontal="left"/>
    </xf>
    <xf numFmtId="172" fontId="2" fillId="0" borderId="6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50249185"/>
        <c:axId val="49589482"/>
      </c:lineChart>
      <c:catAx>
        <c:axId val="5024918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9589482"/>
        <c:crosses val="autoZero"/>
        <c:auto val="1"/>
        <c:lblOffset val="100"/>
        <c:noMultiLvlLbl val="0"/>
      </c:catAx>
      <c:valAx>
        <c:axId val="495894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0249185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9" t="s">
        <v>6</v>
      </c>
      <c r="C3" s="10" t="s">
        <v>7</v>
      </c>
      <c r="D3" s="10" t="s">
        <v>8</v>
      </c>
      <c r="E3" s="10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1">
        <v>-0.002267</v>
      </c>
      <c r="C4" s="12">
        <v>-0.003748</v>
      </c>
      <c r="D4" s="12">
        <v>-0.003746</v>
      </c>
      <c r="E4" s="12">
        <v>-0.003748</v>
      </c>
      <c r="F4" s="24">
        <v>-0.002068</v>
      </c>
      <c r="G4" s="34">
        <v>-0.011681</v>
      </c>
    </row>
    <row r="5" spans="1:7" ht="12.75" thickBot="1">
      <c r="A5" s="44" t="s">
        <v>13</v>
      </c>
      <c r="B5" s="45">
        <v>3.381962</v>
      </c>
      <c r="C5" s="46">
        <v>1.548668</v>
      </c>
      <c r="D5" s="46">
        <v>-0.132026</v>
      </c>
      <c r="E5" s="46">
        <v>-1.563516</v>
      </c>
      <c r="F5" s="47">
        <v>-3.472107</v>
      </c>
      <c r="G5" s="48">
        <v>3.328318</v>
      </c>
    </row>
    <row r="6" spans="1:7" ht="12.75" thickTop="1">
      <c r="A6" s="6" t="s">
        <v>14</v>
      </c>
      <c r="B6" s="39">
        <v>-52.0252</v>
      </c>
      <c r="C6" s="40">
        <v>7.43258</v>
      </c>
      <c r="D6" s="40">
        <v>153.5811</v>
      </c>
      <c r="E6" s="40">
        <v>-92.58047</v>
      </c>
      <c r="F6" s="41">
        <v>-66.81272</v>
      </c>
      <c r="G6" s="42">
        <v>0.004453384</v>
      </c>
    </row>
    <row r="7" spans="1:7" ht="12">
      <c r="A7" s="20" t="s">
        <v>15</v>
      </c>
      <c r="B7" s="30">
        <v>10000</v>
      </c>
      <c r="C7" s="14">
        <v>10000</v>
      </c>
      <c r="D7" s="14">
        <v>10000</v>
      </c>
      <c r="E7" s="14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3.592143</v>
      </c>
      <c r="C8" s="13">
        <v>-0.2419553</v>
      </c>
      <c r="D8" s="13">
        <v>-1.178994</v>
      </c>
      <c r="E8" s="13">
        <v>-0.7836962</v>
      </c>
      <c r="F8" s="25">
        <v>-3.40762</v>
      </c>
      <c r="G8" s="35">
        <v>-0.4598795</v>
      </c>
    </row>
    <row r="9" spans="1:7" ht="12">
      <c r="A9" s="20" t="s">
        <v>17</v>
      </c>
      <c r="B9" s="29">
        <v>0.3285981</v>
      </c>
      <c r="C9" s="13">
        <v>-0.6586436</v>
      </c>
      <c r="D9" s="13">
        <v>-0.5141318</v>
      </c>
      <c r="E9" s="13">
        <v>0.662513</v>
      </c>
      <c r="F9" s="25">
        <v>-2.343598</v>
      </c>
      <c r="G9" s="35">
        <v>-0.3860273</v>
      </c>
    </row>
    <row r="10" spans="1:7" ht="12">
      <c r="A10" s="20" t="s">
        <v>18</v>
      </c>
      <c r="B10" s="29">
        <v>0.1609888</v>
      </c>
      <c r="C10" s="13">
        <v>1.118954</v>
      </c>
      <c r="D10" s="13">
        <v>1.423898</v>
      </c>
      <c r="E10" s="13">
        <v>1.109755</v>
      </c>
      <c r="F10" s="25">
        <v>0.7178466</v>
      </c>
      <c r="G10" s="35">
        <v>0.9974127</v>
      </c>
    </row>
    <row r="11" spans="1:7" ht="12">
      <c r="A11" s="21" t="s">
        <v>19</v>
      </c>
      <c r="B11" s="31">
        <v>2.12761</v>
      </c>
      <c r="C11" s="15">
        <v>0.9948001</v>
      </c>
      <c r="D11" s="15">
        <v>1.760349</v>
      </c>
      <c r="E11" s="15">
        <v>0.6437588</v>
      </c>
      <c r="F11" s="27">
        <v>13.26269</v>
      </c>
      <c r="G11" s="37">
        <v>2.88812</v>
      </c>
    </row>
    <row r="12" spans="1:7" ht="12">
      <c r="A12" s="20" t="s">
        <v>20</v>
      </c>
      <c r="B12" s="29">
        <v>-0.2485768</v>
      </c>
      <c r="C12" s="13">
        <v>0.03246245</v>
      </c>
      <c r="D12" s="13">
        <v>-0.0326023</v>
      </c>
      <c r="E12" s="13">
        <v>-0.01432827</v>
      </c>
      <c r="F12" s="25">
        <v>-0.817487</v>
      </c>
      <c r="G12" s="35">
        <v>-0.1482004</v>
      </c>
    </row>
    <row r="13" spans="1:7" ht="12">
      <c r="A13" s="20" t="s">
        <v>21</v>
      </c>
      <c r="B13" s="29">
        <v>0.1160771</v>
      </c>
      <c r="C13" s="13">
        <v>-0.08502238</v>
      </c>
      <c r="D13" s="13">
        <v>-0.1458962</v>
      </c>
      <c r="E13" s="13">
        <v>0.2325834</v>
      </c>
      <c r="F13" s="25">
        <v>-0.1527834</v>
      </c>
      <c r="G13" s="35">
        <v>-0.00296713</v>
      </c>
    </row>
    <row r="14" spans="1:7" ht="12">
      <c r="A14" s="20" t="s">
        <v>22</v>
      </c>
      <c r="B14" s="29">
        <v>0.01985277</v>
      </c>
      <c r="C14" s="13">
        <v>0.07586755</v>
      </c>
      <c r="D14" s="13">
        <v>0.03066248</v>
      </c>
      <c r="E14" s="13">
        <v>0.07570716</v>
      </c>
      <c r="F14" s="25">
        <v>0.2140681</v>
      </c>
      <c r="G14" s="35">
        <v>0.07515489</v>
      </c>
    </row>
    <row r="15" spans="1:7" ht="12">
      <c r="A15" s="21" t="s">
        <v>23</v>
      </c>
      <c r="B15" s="31">
        <v>-0.405754</v>
      </c>
      <c r="C15" s="15">
        <v>-0.1689538</v>
      </c>
      <c r="D15" s="15">
        <v>-0.1099649</v>
      </c>
      <c r="E15" s="15">
        <v>-0.1963329</v>
      </c>
      <c r="F15" s="27">
        <v>-0.3592851</v>
      </c>
      <c r="G15" s="37">
        <v>-0.2210941</v>
      </c>
    </row>
    <row r="16" spans="1:7" ht="12">
      <c r="A16" s="20" t="s">
        <v>24</v>
      </c>
      <c r="B16" s="29">
        <v>-0.06702018</v>
      </c>
      <c r="C16" s="13">
        <v>-0.001186174</v>
      </c>
      <c r="D16" s="13">
        <v>0.02068429</v>
      </c>
      <c r="E16" s="13">
        <v>-0.002712103</v>
      </c>
      <c r="F16" s="25">
        <v>-0.123266</v>
      </c>
      <c r="G16" s="35">
        <v>-0.02208474</v>
      </c>
    </row>
    <row r="17" spans="1:7" ht="12">
      <c r="A17" s="20" t="s">
        <v>25</v>
      </c>
      <c r="B17" s="29">
        <v>-0.005668836</v>
      </c>
      <c r="C17" s="13">
        <v>-0.01398839</v>
      </c>
      <c r="D17" s="13">
        <v>-0.02088388</v>
      </c>
      <c r="E17" s="13">
        <v>-0.03837405</v>
      </c>
      <c r="F17" s="25">
        <v>-0.02732853</v>
      </c>
      <c r="G17" s="35">
        <v>-0.02207383</v>
      </c>
    </row>
    <row r="18" spans="1:7" ht="12">
      <c r="A18" s="20" t="s">
        <v>26</v>
      </c>
      <c r="B18" s="29">
        <v>0.05883567</v>
      </c>
      <c r="C18" s="13">
        <v>0.01629802</v>
      </c>
      <c r="D18" s="13">
        <v>-0.01375146</v>
      </c>
      <c r="E18" s="13">
        <v>0.05384575</v>
      </c>
      <c r="F18" s="25">
        <v>0.06182585</v>
      </c>
      <c r="G18" s="35">
        <v>0.03033771</v>
      </c>
    </row>
    <row r="19" spans="1:7" ht="12">
      <c r="A19" s="21" t="s">
        <v>27</v>
      </c>
      <c r="B19" s="31">
        <v>-0.2040672</v>
      </c>
      <c r="C19" s="15">
        <v>-0.1883197</v>
      </c>
      <c r="D19" s="15">
        <v>-0.2006002</v>
      </c>
      <c r="E19" s="15">
        <v>-0.188995</v>
      </c>
      <c r="F19" s="27">
        <v>-0.1500844</v>
      </c>
      <c r="G19" s="37">
        <v>-0.1886513</v>
      </c>
    </row>
    <row r="20" spans="1:7" ht="12.75" thickBot="1">
      <c r="A20" s="44" t="s">
        <v>28</v>
      </c>
      <c r="B20" s="45">
        <v>-0.004806344</v>
      </c>
      <c r="C20" s="46">
        <v>-0.003124363</v>
      </c>
      <c r="D20" s="46">
        <v>-0.004002692</v>
      </c>
      <c r="E20" s="46">
        <v>-0.005034318</v>
      </c>
      <c r="F20" s="47">
        <v>-0.01212936</v>
      </c>
      <c r="G20" s="48">
        <v>-0.005235426</v>
      </c>
    </row>
    <row r="21" spans="1:7" ht="12.75" thickTop="1">
      <c r="A21" s="6" t="s">
        <v>29</v>
      </c>
      <c r="B21" s="39">
        <v>-48.70256</v>
      </c>
      <c r="C21" s="40">
        <v>16.07301</v>
      </c>
      <c r="D21" s="40">
        <v>81.54273</v>
      </c>
      <c r="E21" s="40">
        <v>-23.34666</v>
      </c>
      <c r="F21" s="41">
        <v>-81.08119</v>
      </c>
      <c r="G21" s="43">
        <v>0.005945384</v>
      </c>
    </row>
    <row r="22" spans="1:7" ht="12">
      <c r="A22" s="20" t="s">
        <v>30</v>
      </c>
      <c r="B22" s="29">
        <v>67.64026</v>
      </c>
      <c r="C22" s="13">
        <v>30.97346</v>
      </c>
      <c r="D22" s="13">
        <v>-2.640521</v>
      </c>
      <c r="E22" s="13">
        <v>-31.27041</v>
      </c>
      <c r="F22" s="25">
        <v>-69.44325</v>
      </c>
      <c r="G22" s="36">
        <v>0</v>
      </c>
    </row>
    <row r="23" spans="1:7" ht="12">
      <c r="A23" s="20" t="s">
        <v>31</v>
      </c>
      <c r="B23" s="29">
        <v>-1.581168</v>
      </c>
      <c r="C23" s="13">
        <v>-1.823522</v>
      </c>
      <c r="D23" s="13">
        <v>-2.53207</v>
      </c>
      <c r="E23" s="13">
        <v>-0.3802836</v>
      </c>
      <c r="F23" s="25">
        <v>2.659728</v>
      </c>
      <c r="G23" s="35">
        <v>-1.016165</v>
      </c>
    </row>
    <row r="24" spans="1:7" ht="12">
      <c r="A24" s="20" t="s">
        <v>32</v>
      </c>
      <c r="B24" s="29">
        <v>-2.867429</v>
      </c>
      <c r="C24" s="13">
        <v>-1.14504</v>
      </c>
      <c r="D24" s="13">
        <v>0.2812806</v>
      </c>
      <c r="E24" s="13">
        <v>2.67617</v>
      </c>
      <c r="F24" s="25">
        <v>-2.511823</v>
      </c>
      <c r="G24" s="35">
        <v>-0.3148025</v>
      </c>
    </row>
    <row r="25" spans="1:7" ht="12">
      <c r="A25" s="20" t="s">
        <v>33</v>
      </c>
      <c r="B25" s="29">
        <v>-0.7149176</v>
      </c>
      <c r="C25" s="13">
        <v>-1.125332</v>
      </c>
      <c r="D25" s="13">
        <v>-1.307916</v>
      </c>
      <c r="E25" s="13">
        <v>-0.4963948</v>
      </c>
      <c r="F25" s="25">
        <v>-2.921646</v>
      </c>
      <c r="G25" s="35">
        <v>-1.196656</v>
      </c>
    </row>
    <row r="26" spans="1:7" ht="12">
      <c r="A26" s="21" t="s">
        <v>34</v>
      </c>
      <c r="B26" s="31">
        <v>0.6135621</v>
      </c>
      <c r="C26" s="15">
        <v>-0.03409444</v>
      </c>
      <c r="D26" s="15">
        <v>-0.3412776</v>
      </c>
      <c r="E26" s="15">
        <v>-0.03557753</v>
      </c>
      <c r="F26" s="27">
        <v>1.806345</v>
      </c>
      <c r="G26" s="37">
        <v>0.2303667</v>
      </c>
    </row>
    <row r="27" spans="1:7" ht="12">
      <c r="A27" s="20" t="s">
        <v>35</v>
      </c>
      <c r="B27" s="29">
        <v>0.03273176</v>
      </c>
      <c r="C27" s="13">
        <v>0.06873208</v>
      </c>
      <c r="D27" s="13">
        <v>0.2009046</v>
      </c>
      <c r="E27" s="13">
        <v>0.358703</v>
      </c>
      <c r="F27" s="25">
        <v>0.0885252</v>
      </c>
      <c r="G27" s="35">
        <v>0.1676695</v>
      </c>
    </row>
    <row r="28" spans="1:7" ht="12">
      <c r="A28" s="20" t="s">
        <v>36</v>
      </c>
      <c r="B28" s="29">
        <v>-0.3297946</v>
      </c>
      <c r="C28" s="13">
        <v>-0.22219</v>
      </c>
      <c r="D28" s="13">
        <v>-0.06909756</v>
      </c>
      <c r="E28" s="13">
        <v>0.1386424</v>
      </c>
      <c r="F28" s="25">
        <v>-0.3179144</v>
      </c>
      <c r="G28" s="35">
        <v>-0.1269272</v>
      </c>
    </row>
    <row r="29" spans="1:7" ht="12">
      <c r="A29" s="20" t="s">
        <v>37</v>
      </c>
      <c r="B29" s="29">
        <v>-0.05195372</v>
      </c>
      <c r="C29" s="13">
        <v>-0.02334997</v>
      </c>
      <c r="D29" s="13">
        <v>-0.04388924</v>
      </c>
      <c r="E29" s="13">
        <v>0.01665144</v>
      </c>
      <c r="F29" s="25">
        <v>-0.1426559</v>
      </c>
      <c r="G29" s="35">
        <v>-0.03866569</v>
      </c>
    </row>
    <row r="30" spans="1:7" ht="12">
      <c r="A30" s="21" t="s">
        <v>38</v>
      </c>
      <c r="B30" s="31">
        <v>0.06626355</v>
      </c>
      <c r="C30" s="15">
        <v>-0.07353454</v>
      </c>
      <c r="D30" s="15">
        <v>-0.002765643</v>
      </c>
      <c r="E30" s="15">
        <v>0.04487827</v>
      </c>
      <c r="F30" s="27">
        <v>0.3894343</v>
      </c>
      <c r="G30" s="37">
        <v>0.05378177</v>
      </c>
    </row>
    <row r="31" spans="1:7" ht="12">
      <c r="A31" s="20" t="s">
        <v>39</v>
      </c>
      <c r="B31" s="29">
        <v>0.01102204</v>
      </c>
      <c r="C31" s="13">
        <v>0.004950003</v>
      </c>
      <c r="D31" s="13">
        <v>0.03097316</v>
      </c>
      <c r="E31" s="13">
        <v>-0.002242749</v>
      </c>
      <c r="F31" s="25">
        <v>-0.01679283</v>
      </c>
      <c r="G31" s="35">
        <v>0.007473679</v>
      </c>
    </row>
    <row r="32" spans="1:7" ht="12">
      <c r="A32" s="20" t="s">
        <v>40</v>
      </c>
      <c r="B32" s="29">
        <v>-0.005443499</v>
      </c>
      <c r="C32" s="13">
        <v>-0.01555184</v>
      </c>
      <c r="D32" s="13">
        <v>-0.009888837</v>
      </c>
      <c r="E32" s="13">
        <v>0.0004172867</v>
      </c>
      <c r="F32" s="25">
        <v>-0.0008602281</v>
      </c>
      <c r="G32" s="35">
        <v>-0.006926947</v>
      </c>
    </row>
    <row r="33" spans="1:7" ht="12">
      <c r="A33" s="20" t="s">
        <v>41</v>
      </c>
      <c r="B33" s="29">
        <v>0.09129385</v>
      </c>
      <c r="C33" s="13">
        <v>0.07285448</v>
      </c>
      <c r="D33" s="13">
        <v>0.06213303</v>
      </c>
      <c r="E33" s="13">
        <v>0.08315242</v>
      </c>
      <c r="F33" s="25">
        <v>0.06689868</v>
      </c>
      <c r="G33" s="35">
        <v>0.07464855</v>
      </c>
    </row>
    <row r="34" spans="1:7" ht="12">
      <c r="A34" s="21" t="s">
        <v>42</v>
      </c>
      <c r="B34" s="31">
        <v>-0.001600545</v>
      </c>
      <c r="C34" s="15">
        <v>-0.001999934</v>
      </c>
      <c r="D34" s="15">
        <v>0.006011803</v>
      </c>
      <c r="E34" s="15">
        <v>0.01326505</v>
      </c>
      <c r="F34" s="27">
        <v>-0.005961564</v>
      </c>
      <c r="G34" s="37">
        <v>0.003120947</v>
      </c>
    </row>
    <row r="35" spans="1:7" ht="12.75" thickBot="1">
      <c r="A35" s="22" t="s">
        <v>43</v>
      </c>
      <c r="B35" s="32">
        <v>0.0009752039</v>
      </c>
      <c r="C35" s="16">
        <v>-0.002556173</v>
      </c>
      <c r="D35" s="16">
        <v>-0.002783819</v>
      </c>
      <c r="E35" s="16">
        <v>0.0001374558</v>
      </c>
      <c r="F35" s="28">
        <v>-0.004770334</v>
      </c>
      <c r="G35" s="38">
        <v>-0.001743122</v>
      </c>
    </row>
    <row r="36" spans="1:7" ht="12">
      <c r="A36" s="4" t="s">
        <v>44</v>
      </c>
      <c r="B36" s="3">
        <v>20.63599</v>
      </c>
      <c r="C36" s="3">
        <v>20.63599</v>
      </c>
      <c r="D36" s="3">
        <v>20.64209</v>
      </c>
      <c r="E36" s="3">
        <v>20.64514</v>
      </c>
      <c r="F36" s="3">
        <v>20.65735</v>
      </c>
      <c r="G36" s="3"/>
    </row>
    <row r="37" spans="1:6" ht="12">
      <c r="A37" s="4" t="s">
        <v>45</v>
      </c>
      <c r="B37" s="2">
        <v>-0.1480103</v>
      </c>
      <c r="C37" s="2">
        <v>-0.1291911</v>
      </c>
      <c r="D37" s="2">
        <v>-0.1246134</v>
      </c>
      <c r="E37" s="2">
        <v>-0.1225789</v>
      </c>
      <c r="F37" s="2">
        <v>-0.1001994</v>
      </c>
    </row>
    <row r="38" spans="1:7" ht="12">
      <c r="A38" s="4" t="s">
        <v>53</v>
      </c>
      <c r="B38" s="2">
        <v>8.89988E-05</v>
      </c>
      <c r="C38" s="2">
        <v>-1.27199E-05</v>
      </c>
      <c r="D38" s="2">
        <v>-0.0002610512</v>
      </c>
      <c r="E38" s="2">
        <v>0.0001572611</v>
      </c>
      <c r="F38" s="2">
        <v>0.000112619</v>
      </c>
      <c r="G38" s="2">
        <v>0.0002923274</v>
      </c>
    </row>
    <row r="39" spans="1:7" ht="12.75" thickBot="1">
      <c r="A39" s="4" t="s">
        <v>54</v>
      </c>
      <c r="B39" s="2">
        <v>8.219235E-05</v>
      </c>
      <c r="C39" s="2">
        <v>-2.728472E-05</v>
      </c>
      <c r="D39" s="2">
        <v>-0.0001386916</v>
      </c>
      <c r="E39" s="2">
        <v>4.018108E-05</v>
      </c>
      <c r="F39" s="2">
        <v>0.0001386201</v>
      </c>
      <c r="G39" s="2">
        <v>0.0007063076</v>
      </c>
    </row>
    <row r="40" spans="2:7" ht="12.75" thickBot="1">
      <c r="B40" s="7" t="s">
        <v>46</v>
      </c>
      <c r="C40" s="18">
        <v>-0.003747</v>
      </c>
      <c r="D40" s="17" t="s">
        <v>47</v>
      </c>
      <c r="E40" s="18">
        <v>3.117342</v>
      </c>
      <c r="F40" s="17" t="s">
        <v>48</v>
      </c>
      <c r="G40" s="8">
        <v>54.942031</v>
      </c>
    </row>
    <row r="41" spans="1:6" ht="12">
      <c r="A41" s="5" t="s">
        <v>51</v>
      </c>
      <c r="F41" s="1" t="s">
        <v>52</v>
      </c>
    </row>
    <row r="42" spans="1:6" ht="12">
      <c r="A42" s="4" t="s">
        <v>49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50</v>
      </c>
      <c r="B43" s="1">
        <v>12.507</v>
      </c>
      <c r="C43" s="1">
        <v>12.507</v>
      </c>
      <c r="D43" s="1">
        <v>12.507</v>
      </c>
      <c r="E43" s="1">
        <v>12.507</v>
      </c>
      <c r="F43" s="1">
        <v>12.507</v>
      </c>
      <c r="G43" s="1">
        <v>12.507</v>
      </c>
    </row>
  </sheetData>
  <printOptions/>
  <pageMargins left="0.708661417322835" right="0.708661417322835" top="0.590551181102362" bottom="0.590551181102362" header="0" footer="0.511811023622047"/>
  <pageSetup horizontalDpi="600" verticalDpi="600"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77.140625" style="0" bestFit="1" customWidth="1"/>
    <col min="2" max="2" width="12.57421875" style="0" bestFit="1" customWidth="1"/>
    <col min="3" max="3" width="13.140625" style="0" bestFit="1" customWidth="1"/>
    <col min="4" max="4" width="13.7109375" style="0" bestFit="1" customWidth="1"/>
    <col min="5" max="5" width="18.28125" style="0" bestFit="1" customWidth="1"/>
    <col min="6" max="6" width="12.57421875" style="0" bestFit="1" customWidth="1"/>
    <col min="7" max="7" width="13.14062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0.002267</v>
      </c>
      <c r="C4">
        <v>0.003748</v>
      </c>
      <c r="D4">
        <v>0.003746</v>
      </c>
      <c r="E4">
        <v>0.003748</v>
      </c>
      <c r="F4">
        <v>0.002068</v>
      </c>
      <c r="G4">
        <v>0.011681</v>
      </c>
    </row>
    <row r="5" spans="1:7" ht="12.75">
      <c r="A5" t="s">
        <v>13</v>
      </c>
      <c r="B5">
        <v>3.381962</v>
      </c>
      <c r="C5">
        <v>1.548668</v>
      </c>
      <c r="D5">
        <v>-0.132026</v>
      </c>
      <c r="E5">
        <v>-1.563516</v>
      </c>
      <c r="F5">
        <v>-3.472107</v>
      </c>
      <c r="G5">
        <v>3.328318</v>
      </c>
    </row>
    <row r="6" spans="1:7" ht="12.75">
      <c r="A6" t="s">
        <v>14</v>
      </c>
      <c r="B6" s="49">
        <v>-52.0252</v>
      </c>
      <c r="C6" s="49">
        <v>7.43258</v>
      </c>
      <c r="D6" s="49">
        <v>153.5811</v>
      </c>
      <c r="E6" s="49">
        <v>-92.58047</v>
      </c>
      <c r="F6" s="49">
        <v>-66.81272</v>
      </c>
      <c r="G6" s="49">
        <v>0.004453384</v>
      </c>
    </row>
    <row r="7" spans="1:7" ht="12.75">
      <c r="A7" t="s">
        <v>15</v>
      </c>
      <c r="B7" s="49">
        <v>10000</v>
      </c>
      <c r="C7" s="49">
        <v>10000</v>
      </c>
      <c r="D7" s="49">
        <v>10000</v>
      </c>
      <c r="E7" s="49">
        <v>10000</v>
      </c>
      <c r="F7" s="49">
        <v>10000</v>
      </c>
      <c r="G7" s="49">
        <v>10000</v>
      </c>
    </row>
    <row r="8" spans="1:7" ht="12.75">
      <c r="A8" t="s">
        <v>16</v>
      </c>
      <c r="B8" s="49">
        <v>3.592143</v>
      </c>
      <c r="C8" s="49">
        <v>-0.2419553</v>
      </c>
      <c r="D8" s="49">
        <v>-1.178994</v>
      </c>
      <c r="E8" s="49">
        <v>-0.7836962</v>
      </c>
      <c r="F8" s="49">
        <v>-3.40762</v>
      </c>
      <c r="G8" s="49">
        <v>-0.4598795</v>
      </c>
    </row>
    <row r="9" spans="1:7" ht="12.75">
      <c r="A9" t="s">
        <v>17</v>
      </c>
      <c r="B9" s="49">
        <v>0.3285981</v>
      </c>
      <c r="C9" s="49">
        <v>-0.6586436</v>
      </c>
      <c r="D9" s="49">
        <v>-0.5141318</v>
      </c>
      <c r="E9" s="49">
        <v>0.662513</v>
      </c>
      <c r="F9" s="49">
        <v>-2.343598</v>
      </c>
      <c r="G9" s="49">
        <v>-0.3860273</v>
      </c>
    </row>
    <row r="10" spans="1:7" ht="12.75">
      <c r="A10" t="s">
        <v>18</v>
      </c>
      <c r="B10" s="49">
        <v>0.1609888</v>
      </c>
      <c r="C10" s="49">
        <v>1.118954</v>
      </c>
      <c r="D10" s="49">
        <v>1.423898</v>
      </c>
      <c r="E10" s="49">
        <v>1.109755</v>
      </c>
      <c r="F10" s="49">
        <v>0.7178466</v>
      </c>
      <c r="G10" s="49">
        <v>0.9974127</v>
      </c>
    </row>
    <row r="11" spans="1:7" ht="12.75">
      <c r="A11" t="s">
        <v>19</v>
      </c>
      <c r="B11" s="49">
        <v>2.12761</v>
      </c>
      <c r="C11" s="49">
        <v>0.9948001</v>
      </c>
      <c r="D11" s="49">
        <v>1.760349</v>
      </c>
      <c r="E11" s="49">
        <v>0.6437588</v>
      </c>
      <c r="F11" s="49">
        <v>13.26269</v>
      </c>
      <c r="G11" s="49">
        <v>2.88812</v>
      </c>
    </row>
    <row r="12" spans="1:7" ht="12.75">
      <c r="A12" t="s">
        <v>20</v>
      </c>
      <c r="B12" s="49">
        <v>-0.2485768</v>
      </c>
      <c r="C12" s="49">
        <v>0.03246245</v>
      </c>
      <c r="D12" s="49">
        <v>-0.0326023</v>
      </c>
      <c r="E12" s="49">
        <v>-0.01432827</v>
      </c>
      <c r="F12" s="49">
        <v>-0.817487</v>
      </c>
      <c r="G12" s="49">
        <v>-0.1482004</v>
      </c>
    </row>
    <row r="13" spans="1:7" ht="12.75">
      <c r="A13" t="s">
        <v>21</v>
      </c>
      <c r="B13" s="49">
        <v>0.1160771</v>
      </c>
      <c r="C13" s="49">
        <v>-0.08502238</v>
      </c>
      <c r="D13" s="49">
        <v>-0.1458962</v>
      </c>
      <c r="E13" s="49">
        <v>0.2325834</v>
      </c>
      <c r="F13" s="49">
        <v>-0.1527834</v>
      </c>
      <c r="G13" s="49">
        <v>-0.00296713</v>
      </c>
    </row>
    <row r="14" spans="1:7" ht="12.75">
      <c r="A14" t="s">
        <v>22</v>
      </c>
      <c r="B14" s="49">
        <v>0.01985277</v>
      </c>
      <c r="C14" s="49">
        <v>0.07586755</v>
      </c>
      <c r="D14" s="49">
        <v>0.03066248</v>
      </c>
      <c r="E14" s="49">
        <v>0.07570716</v>
      </c>
      <c r="F14" s="49">
        <v>0.2140681</v>
      </c>
      <c r="G14" s="49">
        <v>0.07515489</v>
      </c>
    </row>
    <row r="15" spans="1:7" ht="12.75">
      <c r="A15" t="s">
        <v>23</v>
      </c>
      <c r="B15" s="49">
        <v>-0.405754</v>
      </c>
      <c r="C15" s="49">
        <v>-0.1689538</v>
      </c>
      <c r="D15" s="49">
        <v>-0.1099649</v>
      </c>
      <c r="E15" s="49">
        <v>-0.1963329</v>
      </c>
      <c r="F15" s="49">
        <v>-0.3592851</v>
      </c>
      <c r="G15" s="49">
        <v>-0.2210941</v>
      </c>
    </row>
    <row r="16" spans="1:7" ht="12.75">
      <c r="A16" t="s">
        <v>24</v>
      </c>
      <c r="B16" s="49">
        <v>-0.06702018</v>
      </c>
      <c r="C16" s="49">
        <v>-0.001186174</v>
      </c>
      <c r="D16" s="49">
        <v>0.02068429</v>
      </c>
      <c r="E16" s="49">
        <v>-0.002712103</v>
      </c>
      <c r="F16" s="49">
        <v>-0.123266</v>
      </c>
      <c r="G16" s="49">
        <v>-0.02208474</v>
      </c>
    </row>
    <row r="17" spans="1:7" ht="12.75">
      <c r="A17" t="s">
        <v>25</v>
      </c>
      <c r="B17" s="49">
        <v>-0.005668836</v>
      </c>
      <c r="C17" s="49">
        <v>-0.01398839</v>
      </c>
      <c r="D17" s="49">
        <v>-0.02088388</v>
      </c>
      <c r="E17" s="49">
        <v>-0.03837405</v>
      </c>
      <c r="F17" s="49">
        <v>-0.02732853</v>
      </c>
      <c r="G17" s="49">
        <v>-0.02207383</v>
      </c>
    </row>
    <row r="18" spans="1:7" ht="12.75">
      <c r="A18" t="s">
        <v>26</v>
      </c>
      <c r="B18" s="49">
        <v>0.05883567</v>
      </c>
      <c r="C18" s="49">
        <v>0.01629802</v>
      </c>
      <c r="D18" s="49">
        <v>-0.01375146</v>
      </c>
      <c r="E18" s="49">
        <v>0.05384575</v>
      </c>
      <c r="F18" s="49">
        <v>0.06182585</v>
      </c>
      <c r="G18" s="49">
        <v>0.03033771</v>
      </c>
    </row>
    <row r="19" spans="1:7" ht="12.75">
      <c r="A19" t="s">
        <v>27</v>
      </c>
      <c r="B19" s="49">
        <v>-0.2040672</v>
      </c>
      <c r="C19" s="49">
        <v>-0.1883197</v>
      </c>
      <c r="D19" s="49">
        <v>-0.2006002</v>
      </c>
      <c r="E19" s="49">
        <v>-0.188995</v>
      </c>
      <c r="F19" s="49">
        <v>-0.1500844</v>
      </c>
      <c r="G19" s="49">
        <v>-0.1886513</v>
      </c>
    </row>
    <row r="20" spans="1:7" ht="12.75">
      <c r="A20" t="s">
        <v>28</v>
      </c>
      <c r="B20" s="49">
        <v>-0.004806344</v>
      </c>
      <c r="C20" s="49">
        <v>-0.003124363</v>
      </c>
      <c r="D20" s="49">
        <v>-0.004002692</v>
      </c>
      <c r="E20" s="49">
        <v>-0.005034318</v>
      </c>
      <c r="F20" s="49">
        <v>-0.01212936</v>
      </c>
      <c r="G20" s="49">
        <v>-0.005235426</v>
      </c>
    </row>
    <row r="21" spans="1:7" ht="12.75">
      <c r="A21" t="s">
        <v>29</v>
      </c>
      <c r="B21" s="49">
        <v>-48.70256</v>
      </c>
      <c r="C21" s="49">
        <v>16.07301</v>
      </c>
      <c r="D21" s="49">
        <v>81.54273</v>
      </c>
      <c r="E21" s="49">
        <v>-23.34666</v>
      </c>
      <c r="F21" s="49">
        <v>-81.08119</v>
      </c>
      <c r="G21" s="49">
        <v>0.005945384</v>
      </c>
    </row>
    <row r="22" spans="1:7" ht="12.75">
      <c r="A22" t="s">
        <v>30</v>
      </c>
      <c r="B22" s="49">
        <v>67.64026</v>
      </c>
      <c r="C22" s="49">
        <v>30.97346</v>
      </c>
      <c r="D22" s="49">
        <v>-2.640521</v>
      </c>
      <c r="E22" s="49">
        <v>-31.27041</v>
      </c>
      <c r="F22" s="49">
        <v>-69.44325</v>
      </c>
      <c r="G22" s="49">
        <v>0</v>
      </c>
    </row>
    <row r="23" spans="1:7" ht="12.75">
      <c r="A23" t="s">
        <v>31</v>
      </c>
      <c r="B23" s="49">
        <v>-1.581168</v>
      </c>
      <c r="C23" s="49">
        <v>-1.823522</v>
      </c>
      <c r="D23" s="49">
        <v>-2.53207</v>
      </c>
      <c r="E23" s="49">
        <v>-0.3802836</v>
      </c>
      <c r="F23" s="49">
        <v>2.659728</v>
      </c>
      <c r="G23" s="49">
        <v>-1.016165</v>
      </c>
    </row>
    <row r="24" spans="1:7" ht="12.75">
      <c r="A24" t="s">
        <v>32</v>
      </c>
      <c r="B24" s="49">
        <v>-2.867429</v>
      </c>
      <c r="C24" s="49">
        <v>-1.14504</v>
      </c>
      <c r="D24" s="49">
        <v>0.2812806</v>
      </c>
      <c r="E24" s="49">
        <v>2.67617</v>
      </c>
      <c r="F24" s="49">
        <v>-2.511823</v>
      </c>
      <c r="G24" s="49">
        <v>-0.3148025</v>
      </c>
    </row>
    <row r="25" spans="1:7" ht="12.75">
      <c r="A25" t="s">
        <v>33</v>
      </c>
      <c r="B25" s="49">
        <v>-0.7149176</v>
      </c>
      <c r="C25" s="49">
        <v>-1.125332</v>
      </c>
      <c r="D25" s="49">
        <v>-1.307916</v>
      </c>
      <c r="E25" s="49">
        <v>-0.4963948</v>
      </c>
      <c r="F25" s="49">
        <v>-2.921646</v>
      </c>
      <c r="G25" s="49">
        <v>-1.196656</v>
      </c>
    </row>
    <row r="26" spans="1:7" ht="12.75">
      <c r="A26" t="s">
        <v>34</v>
      </c>
      <c r="B26" s="49">
        <v>0.6135621</v>
      </c>
      <c r="C26" s="49">
        <v>-0.03409444</v>
      </c>
      <c r="D26" s="49">
        <v>-0.3412776</v>
      </c>
      <c r="E26" s="49">
        <v>-0.03557753</v>
      </c>
      <c r="F26" s="49">
        <v>1.806345</v>
      </c>
      <c r="G26" s="49">
        <v>0.2303667</v>
      </c>
    </row>
    <row r="27" spans="1:7" ht="12.75">
      <c r="A27" t="s">
        <v>35</v>
      </c>
      <c r="B27" s="49">
        <v>0.03273176</v>
      </c>
      <c r="C27" s="49">
        <v>0.06873208</v>
      </c>
      <c r="D27" s="49">
        <v>0.2009046</v>
      </c>
      <c r="E27" s="49">
        <v>0.358703</v>
      </c>
      <c r="F27" s="49">
        <v>0.0885252</v>
      </c>
      <c r="G27" s="49">
        <v>0.1676695</v>
      </c>
    </row>
    <row r="28" spans="1:7" ht="12.75">
      <c r="A28" t="s">
        <v>36</v>
      </c>
      <c r="B28" s="49">
        <v>-0.3297946</v>
      </c>
      <c r="C28" s="49">
        <v>-0.22219</v>
      </c>
      <c r="D28" s="49">
        <v>-0.06909756</v>
      </c>
      <c r="E28" s="49">
        <v>0.1386424</v>
      </c>
      <c r="F28" s="49">
        <v>-0.3179144</v>
      </c>
      <c r="G28" s="49">
        <v>-0.1269272</v>
      </c>
    </row>
    <row r="29" spans="1:7" ht="12.75">
      <c r="A29" t="s">
        <v>37</v>
      </c>
      <c r="B29" s="49">
        <v>-0.05195372</v>
      </c>
      <c r="C29" s="49">
        <v>-0.02334997</v>
      </c>
      <c r="D29" s="49">
        <v>-0.04388924</v>
      </c>
      <c r="E29" s="49">
        <v>0.01665144</v>
      </c>
      <c r="F29" s="49">
        <v>-0.1426559</v>
      </c>
      <c r="G29" s="49">
        <v>-0.03866569</v>
      </c>
    </row>
    <row r="30" spans="1:7" ht="12.75">
      <c r="A30" t="s">
        <v>38</v>
      </c>
      <c r="B30" s="49">
        <v>0.06626355</v>
      </c>
      <c r="C30" s="49">
        <v>-0.07353454</v>
      </c>
      <c r="D30" s="49">
        <v>-0.002765643</v>
      </c>
      <c r="E30" s="49">
        <v>0.04487827</v>
      </c>
      <c r="F30" s="49">
        <v>0.3894343</v>
      </c>
      <c r="G30" s="49">
        <v>0.05378177</v>
      </c>
    </row>
    <row r="31" spans="1:7" ht="12.75">
      <c r="A31" t="s">
        <v>39</v>
      </c>
      <c r="B31" s="49">
        <v>0.01102204</v>
      </c>
      <c r="C31" s="49">
        <v>0.004950003</v>
      </c>
      <c r="D31" s="49">
        <v>0.03097316</v>
      </c>
      <c r="E31" s="49">
        <v>-0.002242749</v>
      </c>
      <c r="F31" s="49">
        <v>-0.01679283</v>
      </c>
      <c r="G31" s="49">
        <v>0.007473679</v>
      </c>
    </row>
    <row r="32" spans="1:7" ht="12.75">
      <c r="A32" t="s">
        <v>40</v>
      </c>
      <c r="B32" s="49">
        <v>-0.005443499</v>
      </c>
      <c r="C32" s="49">
        <v>-0.01555184</v>
      </c>
      <c r="D32" s="49">
        <v>-0.009888837</v>
      </c>
      <c r="E32" s="49">
        <v>0.0004172867</v>
      </c>
      <c r="F32" s="49">
        <v>-0.0008602281</v>
      </c>
      <c r="G32" s="49">
        <v>-0.006926947</v>
      </c>
    </row>
    <row r="33" spans="1:7" ht="12.75">
      <c r="A33" t="s">
        <v>41</v>
      </c>
      <c r="B33" s="49">
        <v>0.09129385</v>
      </c>
      <c r="C33" s="49">
        <v>0.07285448</v>
      </c>
      <c r="D33" s="49">
        <v>0.06213303</v>
      </c>
      <c r="E33" s="49">
        <v>0.08315242</v>
      </c>
      <c r="F33" s="49">
        <v>0.06689868</v>
      </c>
      <c r="G33" s="49">
        <v>0.07464855</v>
      </c>
    </row>
    <row r="34" spans="1:7" ht="12.75">
      <c r="A34" t="s">
        <v>42</v>
      </c>
      <c r="B34" s="49">
        <v>-0.001600545</v>
      </c>
      <c r="C34" s="49">
        <v>-0.001999934</v>
      </c>
      <c r="D34" s="49">
        <v>0.006011803</v>
      </c>
      <c r="E34" s="49">
        <v>0.01326505</v>
      </c>
      <c r="F34" s="49">
        <v>-0.005961564</v>
      </c>
      <c r="G34" s="49">
        <v>0.003120947</v>
      </c>
    </row>
    <row r="35" spans="1:7" ht="12.75">
      <c r="A35" t="s">
        <v>43</v>
      </c>
      <c r="B35" s="49">
        <v>0.0009752039</v>
      </c>
      <c r="C35" s="49">
        <v>-0.002556173</v>
      </c>
      <c r="D35" s="49">
        <v>-0.002783819</v>
      </c>
      <c r="E35" s="49">
        <v>0.0001374558</v>
      </c>
      <c r="F35" s="49">
        <v>-0.004770334</v>
      </c>
      <c r="G35" s="49">
        <v>-0.001743122</v>
      </c>
    </row>
    <row r="36" spans="1:6" ht="12.75">
      <c r="A36" t="s">
        <v>44</v>
      </c>
      <c r="B36" s="49">
        <v>20.63599</v>
      </c>
      <c r="C36" s="49">
        <v>20.63599</v>
      </c>
      <c r="D36" s="49">
        <v>20.64209</v>
      </c>
      <c r="E36" s="49">
        <v>20.64514</v>
      </c>
      <c r="F36" s="49">
        <v>20.65735</v>
      </c>
    </row>
    <row r="37" spans="1:6" ht="12.75">
      <c r="A37" t="s">
        <v>45</v>
      </c>
      <c r="B37" s="49">
        <v>-0.1480103</v>
      </c>
      <c r="C37" s="49">
        <v>-0.1291911</v>
      </c>
      <c r="D37" s="49">
        <v>-0.1246134</v>
      </c>
      <c r="E37" s="49">
        <v>-0.1225789</v>
      </c>
      <c r="F37" s="49">
        <v>-0.1001994</v>
      </c>
    </row>
    <row r="38" spans="1:7" ht="12.75">
      <c r="A38" t="s">
        <v>55</v>
      </c>
      <c r="B38" s="49">
        <v>8.89988E-05</v>
      </c>
      <c r="C38" s="49">
        <v>-1.27199E-05</v>
      </c>
      <c r="D38" s="49">
        <v>-0.0002610512</v>
      </c>
      <c r="E38" s="49">
        <v>0.0001572611</v>
      </c>
      <c r="F38" s="49">
        <v>0.000112619</v>
      </c>
      <c r="G38" s="49">
        <v>0.0002923274</v>
      </c>
    </row>
    <row r="39" spans="1:7" ht="12.75">
      <c r="A39" t="s">
        <v>56</v>
      </c>
      <c r="B39" s="49">
        <v>8.219235E-05</v>
      </c>
      <c r="C39" s="49">
        <v>-2.728472E-05</v>
      </c>
      <c r="D39" s="49">
        <v>-0.0001386916</v>
      </c>
      <c r="E39" s="49">
        <v>4.018108E-05</v>
      </c>
      <c r="F39" s="49">
        <v>0.0001386201</v>
      </c>
      <c r="G39" s="49">
        <v>0.0007063076</v>
      </c>
    </row>
    <row r="40" spans="2:7" ht="12.75">
      <c r="B40" t="s">
        <v>46</v>
      </c>
      <c r="C40">
        <v>-0.003747</v>
      </c>
      <c r="D40" t="s">
        <v>47</v>
      </c>
      <c r="E40">
        <v>3.117342</v>
      </c>
      <c r="F40" t="s">
        <v>48</v>
      </c>
      <c r="G40">
        <v>54.942031</v>
      </c>
    </row>
    <row r="42" ht="12.75">
      <c r="A42" t="s">
        <v>57</v>
      </c>
    </row>
    <row r="43" spans="1:6" ht="12.75">
      <c r="A43" t="s">
        <v>49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50</v>
      </c>
      <c r="B44">
        <v>12.507</v>
      </c>
      <c r="C44">
        <v>12.507</v>
      </c>
      <c r="D44">
        <v>12.507</v>
      </c>
      <c r="E44">
        <v>12.507</v>
      </c>
      <c r="F44">
        <v>12.507</v>
      </c>
      <c r="J44">
        <v>12.507</v>
      </c>
    </row>
    <row r="50" spans="1:7" ht="12.75">
      <c r="A50" t="s">
        <v>58</v>
      </c>
      <c r="B50">
        <f>-0.017/(B7*B7+B22*B22)*(B21*B22+B6*B7)</f>
        <v>8.899879127263505E-05</v>
      </c>
      <c r="C50">
        <f>-0.017/(C7*C7+C22*C22)*(C21*C22+C6*C7)</f>
        <v>-1.2719896215504605E-05</v>
      </c>
      <c r="D50">
        <f>-0.017/(D7*D7+D22*D22)*(D21*D22+D6*D7)</f>
        <v>-0.0002610512481991267</v>
      </c>
      <c r="E50">
        <f>-0.017/(E7*E7+E22*E22)*(E21*E22+E6*E7)</f>
        <v>0.00015726115110269742</v>
      </c>
      <c r="F50">
        <f>-0.017/(F7*F7+F22*F22)*(F21*F22+F6*F7)</f>
        <v>0.00011261900107167266</v>
      </c>
      <c r="G50">
        <f>(B50*B$4+C50*C$4+D50*D$4+E50*E$4+F50*F$4)/SUM(B$4:F$4)</f>
        <v>-9.63599156093862E-08</v>
      </c>
    </row>
    <row r="51" spans="1:7" ht="12.75">
      <c r="A51" t="s">
        <v>59</v>
      </c>
      <c r="B51">
        <f>-0.017/(B7*B7+B22*B22)*(B21*B7-B6*B22)</f>
        <v>8.219236186186332E-05</v>
      </c>
      <c r="C51">
        <f>-0.017/(C7*C7+C22*C22)*(C21*C7-C6*C22)</f>
        <v>-2.7284719080336496E-05</v>
      </c>
      <c r="D51">
        <f>-0.017/(D7*D7+D22*D22)*(D21*D7-D6*D22)</f>
        <v>-0.00013869157213029461</v>
      </c>
      <c r="E51">
        <f>-0.017/(E7*E7+E22*E22)*(E21*E7-E6*E22)</f>
        <v>4.018108406720533E-05</v>
      </c>
      <c r="F51">
        <f>-0.017/(F7*F7+F22*F22)*(F21*F7-F6*F22)</f>
        <v>0.00013862008594461706</v>
      </c>
      <c r="G51">
        <f>(B51*B$4+C51*C$4+D51*D$4+E51*E$4+F51*F$4)/SUM(B$4:F$4)</f>
        <v>1.1512928323893811E-07</v>
      </c>
    </row>
    <row r="58" ht="12.75">
      <c r="A58" t="s">
        <v>61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63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66</v>
      </c>
      <c r="B62">
        <f>B7+(2/0.017)*(B8*B50-B23*B51)</f>
        <v>10000.052900743236</v>
      </c>
      <c r="C62">
        <f>C7+(2/0.017)*(C8*C50-C23*C51)</f>
        <v>9999.994508630682</v>
      </c>
      <c r="D62">
        <f>D7+(2/0.017)*(D8*D50-D23*D51)</f>
        <v>9999.994894245445</v>
      </c>
      <c r="E62">
        <f>E7+(2/0.017)*(E8*E50-E23*E51)</f>
        <v>9999.98729826362</v>
      </c>
      <c r="F62">
        <f>F7+(2/0.017)*(F8*F50-F23*F51)</f>
        <v>9999.911475943014</v>
      </c>
    </row>
    <row r="63" spans="1:6" ht="12.75">
      <c r="A63" t="s">
        <v>67</v>
      </c>
      <c r="B63">
        <f>B8+(3/0.017)*(B9*B50-B24*B51)</f>
        <v>3.6388945757110034</v>
      </c>
      <c r="C63">
        <f>C8+(3/0.017)*(C9*C50-C24*C51)</f>
        <v>-0.2459901617354251</v>
      </c>
      <c r="D63">
        <f>D8+(3/0.017)*(D9*D50-D24*D51)</f>
        <v>-1.1484247064554207</v>
      </c>
      <c r="E63">
        <f>E8+(3/0.017)*(E9*E50-E24*E51)</f>
        <v>-0.7842862920142879</v>
      </c>
      <c r="F63">
        <f>F8+(3/0.017)*(F9*F50-F24*F51)</f>
        <v>-3.392751390388689</v>
      </c>
    </row>
    <row r="64" spans="1:6" ht="12.75">
      <c r="A64" t="s">
        <v>68</v>
      </c>
      <c r="B64">
        <f>B9+(4/0.017)*(B10*B50-B25*B51)</f>
        <v>0.34579541169154043</v>
      </c>
      <c r="C64">
        <f>C9+(4/0.017)*(C10*C50-C25*C51)</f>
        <v>-0.6692170932334205</v>
      </c>
      <c r="D64">
        <f>D9+(4/0.017)*(D10*D50-D25*D51)</f>
        <v>-0.6442746885794368</v>
      </c>
      <c r="E64">
        <f>E9+(4/0.017)*(E10*E50-E25*E51)</f>
        <v>0.7082699482191288</v>
      </c>
      <c r="F64">
        <f>F9+(4/0.017)*(F10*F50-F25*F51)</f>
        <v>-2.229282238438955</v>
      </c>
    </row>
    <row r="65" spans="1:6" ht="12.75">
      <c r="A65" t="s">
        <v>69</v>
      </c>
      <c r="B65">
        <f>B10+(5/0.017)*(B11*B50-B26*B51)</f>
        <v>0.20184897651519007</v>
      </c>
      <c r="C65">
        <f>C10+(5/0.017)*(C11*C50-C26*C51)</f>
        <v>1.1149587025750662</v>
      </c>
      <c r="D65">
        <f>D10+(5/0.017)*(D11*D50-D26*D51)</f>
        <v>1.2748175204138419</v>
      </c>
      <c r="E65">
        <f>E10+(5/0.017)*(E11*E50-E26*E51)</f>
        <v>1.1399514098953896</v>
      </c>
      <c r="F65">
        <f>F10+(5/0.017)*(F11*F50-F26*F51)</f>
        <v>1.083504011816951</v>
      </c>
    </row>
    <row r="66" spans="1:6" ht="12.75">
      <c r="A66" t="s">
        <v>70</v>
      </c>
      <c r="B66">
        <f>B11+(6/0.017)*(B12*B50-B27*B51)</f>
        <v>2.118852352211512</v>
      </c>
      <c r="C66">
        <f>C11+(6/0.017)*(C12*C50-C27*C51)</f>
        <v>0.9953162469998963</v>
      </c>
      <c r="D66">
        <f>D11+(6/0.017)*(D12*D50-D27*D51)</f>
        <v>1.773187110328719</v>
      </c>
      <c r="E66">
        <f>E11+(6/0.017)*(E12*E50-E27*E51)</f>
        <v>0.6378765568358815</v>
      </c>
      <c r="F66">
        <f>F11+(6/0.017)*(F12*F50-F27*F51)</f>
        <v>13.22586555053129</v>
      </c>
    </row>
    <row r="67" spans="1:6" ht="12.75">
      <c r="A67" t="s">
        <v>71</v>
      </c>
      <c r="B67">
        <f>B12+(7/0.017)*(B13*B50-B28*B51)</f>
        <v>-0.2331614334774089</v>
      </c>
      <c r="C67">
        <f>C12+(7/0.017)*(C13*C50-C28*C51)</f>
        <v>0.030411484636467444</v>
      </c>
      <c r="D67">
        <f>D12+(7/0.017)*(D13*D50-D28*D51)</f>
        <v>-0.020865714633223856</v>
      </c>
      <c r="E67">
        <f>E12+(7/0.017)*(E13*E50-E28*E51)</f>
        <v>-0.0015612865310647064</v>
      </c>
      <c r="F67">
        <f>F12+(7/0.017)*(F13*F50-F28*F51)</f>
        <v>-0.8064257615918303</v>
      </c>
    </row>
    <row r="68" spans="1:6" ht="12.75">
      <c r="A68" t="s">
        <v>72</v>
      </c>
      <c r="B68">
        <f>B13+(8/0.017)*(B14*B50-B29*B51)</f>
        <v>0.11891807481775227</v>
      </c>
      <c r="C68">
        <f>C13+(8/0.017)*(C14*C50-C29*C51)</f>
        <v>-0.08577632105134536</v>
      </c>
      <c r="D68">
        <f>D13+(8/0.017)*(D14*D50-D29*D51)</f>
        <v>-0.15252751593980451</v>
      </c>
      <c r="E68">
        <f>E13+(8/0.017)*(E14*E50-E29*E51)</f>
        <v>0.23787126927898167</v>
      </c>
      <c r="F68">
        <f>F13+(8/0.017)*(F14*F50-F29*F51)</f>
        <v>-0.1321325253167917</v>
      </c>
    </row>
    <row r="69" spans="1:6" ht="12.75">
      <c r="A69" t="s">
        <v>73</v>
      </c>
      <c r="B69">
        <f>B14+(9/0.017)*(B15*B50-B30*B51)</f>
        <v>-0.002148509947352703</v>
      </c>
      <c r="C69">
        <f>C14+(9/0.017)*(C15*C50-C30*C51)</f>
        <v>0.07594309998891295</v>
      </c>
      <c r="D69">
        <f>D14+(9/0.017)*(D15*D50-D30*D51)</f>
        <v>0.045656958073367004</v>
      </c>
      <c r="E69">
        <f>E14+(9/0.017)*(E15*E50-E30*E51)</f>
        <v>0.0584066212625339</v>
      </c>
      <c r="F69">
        <f>F14+(9/0.017)*(F15*F50-F30*F51)</f>
        <v>0.16406741136591413</v>
      </c>
    </row>
    <row r="70" spans="1:6" ht="12.75">
      <c r="A70" t="s">
        <v>74</v>
      </c>
      <c r="B70">
        <f>B15+(10/0.017)*(B16*B50-B31*B51)</f>
        <v>-0.4097955544182414</v>
      </c>
      <c r="C70">
        <f>C15+(10/0.017)*(C16*C50-C31*C51)</f>
        <v>-0.16886547796972037</v>
      </c>
      <c r="D70">
        <f>D15+(10/0.017)*(D16*D50-D31*D51)</f>
        <v>-0.11061427851080563</v>
      </c>
      <c r="E70">
        <f>E15+(10/0.017)*(E16*E50-E31*E51)</f>
        <v>-0.19653077785504613</v>
      </c>
      <c r="F70">
        <f>F15+(10/0.017)*(F16*F50-F31*F51)</f>
        <v>-0.36608172955779267</v>
      </c>
    </row>
    <row r="71" spans="1:6" ht="12.75">
      <c r="A71" t="s">
        <v>75</v>
      </c>
      <c r="B71">
        <f>B16+(11/0.017)*(B17*B50-B32*B51)</f>
        <v>-0.0670571306256189</v>
      </c>
      <c r="C71">
        <f>C16+(11/0.017)*(C17*C50-C32*C51)</f>
        <v>-0.001345607169539042</v>
      </c>
      <c r="D71">
        <f>D16+(11/0.017)*(D17*D50-D32*D51)</f>
        <v>0.023324461206051535</v>
      </c>
      <c r="E71">
        <f>E16+(11/0.017)*(E17*E50-E32*E51)</f>
        <v>-0.006627788728346953</v>
      </c>
      <c r="F71">
        <f>F16+(11/0.017)*(F17*F50-F32*F51)</f>
        <v>-0.12518030208342565</v>
      </c>
    </row>
    <row r="72" spans="1:6" ht="12.75">
      <c r="A72" t="s">
        <v>76</v>
      </c>
      <c r="B72">
        <f>B17+(12/0.017)*(B18*B50-B33*B51)</f>
        <v>-0.007269320923233201</v>
      </c>
      <c r="C72">
        <f>C17+(12/0.017)*(C18*C50-C33*C51)</f>
        <v>-0.012731563013440628</v>
      </c>
      <c r="D72">
        <f>D17+(12/0.017)*(D18*D50-D33*D51)</f>
        <v>-0.012267058769779444</v>
      </c>
      <c r="E72">
        <f>E17+(12/0.017)*(E18*E50-E33*E51)</f>
        <v>-0.034755209824534235</v>
      </c>
      <c r="F72">
        <f>F17+(12/0.017)*(F18*F50-F33*F51)</f>
        <v>-0.02895963727325249</v>
      </c>
    </row>
    <row r="73" spans="1:6" ht="12.75">
      <c r="A73" t="s">
        <v>77</v>
      </c>
      <c r="B73">
        <f>B18+(13/0.017)*(B19*B50-B34*B51)</f>
        <v>0.045047884097678036</v>
      </c>
      <c r="C73">
        <f>C18+(13/0.017)*(C19*C50-C34*C51)</f>
        <v>0.018088073660326748</v>
      </c>
      <c r="D73">
        <f>D18+(13/0.017)*(D19*D50-D34*D51)</f>
        <v>0.026931442771131</v>
      </c>
      <c r="E73">
        <f>E18+(13/0.017)*(E19*E50-E34*E51)</f>
        <v>0.030709898267989425</v>
      </c>
      <c r="F73">
        <f>F18+(13/0.017)*(F19*F50-F34*F51)</f>
        <v>0.04953246676616699</v>
      </c>
    </row>
    <row r="74" spans="1:6" ht="12.75">
      <c r="A74" t="s">
        <v>78</v>
      </c>
      <c r="B74">
        <f>B19+(14/0.017)*(B20*B50-B35*B51)</f>
        <v>-0.20448548139152337</v>
      </c>
      <c r="C74">
        <f>C19+(14/0.017)*(C20*C50-C35*C51)</f>
        <v>-0.18834440826163332</v>
      </c>
      <c r="D74">
        <f>D19+(14/0.017)*(D20*D50-D35*D51)</f>
        <v>-0.20005764605131254</v>
      </c>
      <c r="E74">
        <f>E19+(14/0.017)*(E20*E50-E35*E51)</f>
        <v>-0.18965153886673722</v>
      </c>
      <c r="F74">
        <f>F19+(14/0.017)*(F20*F50-F35*F51)</f>
        <v>-0.15066476777463755</v>
      </c>
    </row>
    <row r="75" spans="1:6" ht="12.75">
      <c r="A75" t="s">
        <v>79</v>
      </c>
      <c r="B75" s="49">
        <f>B20</f>
        <v>-0.004806344</v>
      </c>
      <c r="C75" s="49">
        <f>C20</f>
        <v>-0.003124363</v>
      </c>
      <c r="D75" s="49">
        <f>D20</f>
        <v>-0.004002692</v>
      </c>
      <c r="E75" s="49">
        <f>E20</f>
        <v>-0.005034318</v>
      </c>
      <c r="F75" s="49">
        <f>F20</f>
        <v>-0.01212936</v>
      </c>
    </row>
    <row r="78" ht="12.75">
      <c r="A78" t="s">
        <v>61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80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81</v>
      </c>
      <c r="B82">
        <f>B22+(2/0.017)*(B8*B51+B23*B50)</f>
        <v>67.65843937370784</v>
      </c>
      <c r="C82">
        <f>C22+(2/0.017)*(C8*C51+C23*C50)</f>
        <v>30.976965493291434</v>
      </c>
      <c r="D82">
        <f>D22+(2/0.017)*(D8*D51+D23*D50)</f>
        <v>-2.5435190511270886</v>
      </c>
      <c r="E82">
        <f>E22+(2/0.017)*(E8*E51+E23*E50)</f>
        <v>-31.281150423479627</v>
      </c>
      <c r="F82">
        <f>F22+(2/0.017)*(F8*F51+F23*F50)</f>
        <v>-69.46358278432757</v>
      </c>
    </row>
    <row r="83" spans="1:6" ht="12.75">
      <c r="A83" t="s">
        <v>82</v>
      </c>
      <c r="B83">
        <f>B23+(3/0.017)*(B9*B51+B24*B50)</f>
        <v>-1.6214367284325493</v>
      </c>
      <c r="C83">
        <f>C23+(3/0.017)*(C9*C51+C24*C50)</f>
        <v>-1.8177804066654124</v>
      </c>
      <c r="D83">
        <f>D23+(3/0.017)*(D9*D51+D24*D50)</f>
        <v>-2.532444630135298</v>
      </c>
      <c r="E83">
        <f>E23+(3/0.017)*(E9*E51+E24*E50)</f>
        <v>-0.30131688259497846</v>
      </c>
      <c r="F83">
        <f>F23+(3/0.017)*(F9*F51+F24*F50)</f>
        <v>2.5524782200043847</v>
      </c>
    </row>
    <row r="84" spans="1:6" ht="12.75">
      <c r="A84" t="s">
        <v>83</v>
      </c>
      <c r="B84">
        <f>B24+(4/0.017)*(B10*B51+B25*B50)</f>
        <v>-2.8792865888362886</v>
      </c>
      <c r="C84">
        <f>C24+(4/0.017)*(C10*C51+C25*C50)</f>
        <v>-1.1488555857190195</v>
      </c>
      <c r="D84">
        <f>D24+(4/0.017)*(D10*D51+D25*D50)</f>
        <v>0.31515129462739455</v>
      </c>
      <c r="E84">
        <f>E24+(4/0.017)*(E10*E51+E25*E50)</f>
        <v>2.6682941273646135</v>
      </c>
      <c r="F84">
        <f>F24+(4/0.017)*(F10*F51+F25*F50)</f>
        <v>-2.565828858027764</v>
      </c>
    </row>
    <row r="85" spans="1:6" ht="12.75">
      <c r="A85" t="s">
        <v>84</v>
      </c>
      <c r="B85">
        <f>B25+(5/0.017)*(B11*B51+B26*B50)</f>
        <v>-0.6474236069730533</v>
      </c>
      <c r="C85">
        <f>C25+(5/0.017)*(C11*C51+C26*C50)</f>
        <v>-1.133187636332725</v>
      </c>
      <c r="D85">
        <f>D25+(5/0.017)*(D11*D51+D26*D50)</f>
        <v>-1.3535203020134088</v>
      </c>
      <c r="E85">
        <f>E25+(5/0.017)*(E11*E51+E26*E50)</f>
        <v>-0.4904324578998199</v>
      </c>
      <c r="F85">
        <f>F25+(5/0.017)*(F11*F51+F26*F50)</f>
        <v>-2.3210860008389345</v>
      </c>
    </row>
    <row r="86" spans="1:6" ht="12.75">
      <c r="A86" t="s">
        <v>85</v>
      </c>
      <c r="B86">
        <f>B26+(6/0.017)*(B12*B51+B27*B50)</f>
        <v>0.6073792668635866</v>
      </c>
      <c r="C86">
        <f>C26+(6/0.017)*(C12*C51+C27*C50)</f>
        <v>-0.03471561426583008</v>
      </c>
      <c r="D86">
        <f>D26+(6/0.017)*(D12*D51+D27*D50)</f>
        <v>-0.3581922114200763</v>
      </c>
      <c r="E86">
        <f>E26+(6/0.017)*(E12*E51+E27*E50)</f>
        <v>-0.01587129896614709</v>
      </c>
      <c r="F86">
        <f>F26+(6/0.017)*(F12*F51+F27*F50)</f>
        <v>1.7698683534335518</v>
      </c>
    </row>
    <row r="87" spans="1:6" ht="12.75">
      <c r="A87" t="s">
        <v>86</v>
      </c>
      <c r="B87">
        <f>B27+(7/0.017)*(B13*B51+B28*B50)</f>
        <v>0.024574425392460863</v>
      </c>
      <c r="C87">
        <f>C27+(7/0.017)*(C13*C51+C28*C50)</f>
        <v>0.07085103990927953</v>
      </c>
      <c r="D87">
        <f>D27+(7/0.017)*(D13*D51+D28*D50)</f>
        <v>0.2166638966717323</v>
      </c>
      <c r="E87">
        <f>E27+(7/0.017)*(E13*E51+E28*E50)</f>
        <v>0.37152885976151406</v>
      </c>
      <c r="F87">
        <f>F27+(7/0.017)*(F13*F51+F28*F50)</f>
        <v>0.065062002861619</v>
      </c>
    </row>
    <row r="88" spans="1:6" ht="12.75">
      <c r="A88" t="s">
        <v>87</v>
      </c>
      <c r="B88">
        <f>B28+(8/0.017)*(B14*B51+B29*B50)</f>
        <v>-0.33120263398885486</v>
      </c>
      <c r="C88">
        <f>C28+(8/0.017)*(C14*C51+C29*C50)</f>
        <v>-0.2230243602795427</v>
      </c>
      <c r="D88">
        <f>D28+(8/0.017)*(D14*D51+D29*D50)</f>
        <v>-0.06570710666922479</v>
      </c>
      <c r="E88">
        <f>E28+(8/0.017)*(E14*E51+E29*E50)</f>
        <v>0.14130622135640794</v>
      </c>
      <c r="F88">
        <f>F28+(8/0.017)*(F14*F51+F29*F50)</f>
        <v>-0.3115104595458727</v>
      </c>
    </row>
    <row r="89" spans="1:6" ht="12.75">
      <c r="A89" t="s">
        <v>88</v>
      </c>
      <c r="B89">
        <f>B29+(9/0.017)*(B15*B51+B30*B50)</f>
        <v>-0.06648739845030482</v>
      </c>
      <c r="C89">
        <f>C29+(9/0.017)*(C15*C51+C30*C50)</f>
        <v>-0.020414271283029882</v>
      </c>
      <c r="D89">
        <f>D29+(9/0.017)*(D15*D51+D30*D50)</f>
        <v>-0.03543285089668446</v>
      </c>
      <c r="E89">
        <f>E29+(9/0.017)*(E15*E51+E30*E50)</f>
        <v>0.016211360985691467</v>
      </c>
      <c r="F89">
        <f>F29+(9/0.017)*(F15*F51+F30*F50)</f>
        <v>-0.1458040097837746</v>
      </c>
    </row>
    <row r="90" spans="1:6" ht="12.75">
      <c r="A90" t="s">
        <v>89</v>
      </c>
      <c r="B90">
        <f>B30+(10/0.017)*(B16*B51+B31*B50)</f>
        <v>0.0636002566769126</v>
      </c>
      <c r="C90">
        <f>C30+(10/0.017)*(C16*C51+C31*C50)</f>
        <v>-0.0735525394706212</v>
      </c>
      <c r="D90">
        <f>D30+(10/0.017)*(D16*D51+D31*D50)</f>
        <v>-0.009209359927747175</v>
      </c>
      <c r="E90">
        <f>E30+(10/0.017)*(E16*E51+E31*E50)</f>
        <v>0.044606697924696265</v>
      </c>
      <c r="F90">
        <f>F30+(10/0.017)*(F16*F51+F31*F50)</f>
        <v>0.3782705733801085</v>
      </c>
    </row>
    <row r="91" spans="1:6" ht="12.75">
      <c r="A91" t="s">
        <v>90</v>
      </c>
      <c r="B91">
        <f>B31+(11/0.017)*(B17*B51+B32*B50)</f>
        <v>0.010407075390437948</v>
      </c>
      <c r="C91">
        <f>C31+(11/0.017)*(C17*C51+C32*C50)</f>
        <v>0.0053249652297211484</v>
      </c>
      <c r="D91">
        <f>D31+(11/0.017)*(D17*D51+D32*D50)</f>
        <v>0.034517690900361726</v>
      </c>
      <c r="E91">
        <f>E31+(11/0.017)*(E17*E51+E32*E50)</f>
        <v>-0.0031979941391141317</v>
      </c>
      <c r="F91">
        <f>F31+(11/0.017)*(F17*F51+F32*F50)</f>
        <v>-0.01930675783960083</v>
      </c>
    </row>
    <row r="92" spans="1:6" ht="12.75">
      <c r="A92" t="s">
        <v>91</v>
      </c>
      <c r="B92">
        <f>B32+(12/0.017)*(B18*B51+B33*B50)</f>
        <v>0.003705360985635596</v>
      </c>
      <c r="C92">
        <f>C32+(12/0.017)*(C18*C51+C33*C50)</f>
        <v>-0.016519878815317832</v>
      </c>
      <c r="D92">
        <f>D32+(12/0.017)*(D18*D51+D33*D50)</f>
        <v>-0.019991914714875478</v>
      </c>
      <c r="E92">
        <f>E32+(12/0.017)*(E18*E51+E33*E50)</f>
        <v>0.01117509321312001</v>
      </c>
      <c r="F92">
        <f>F32+(12/0.017)*(F18*F51+F33*F50)</f>
        <v>0.010507560480149992</v>
      </c>
    </row>
    <row r="93" spans="1:6" ht="12.75">
      <c r="A93" t="s">
        <v>92</v>
      </c>
      <c r="B93">
        <f>B33+(13/0.017)*(B19*B51+B34*B50)</f>
        <v>0.07835868809882994</v>
      </c>
      <c r="C93">
        <f>C33+(13/0.017)*(C19*C51+C34*C50)</f>
        <v>0.07680318340242613</v>
      </c>
      <c r="D93">
        <f>D33+(13/0.017)*(D19*D51+D34*D50)</f>
        <v>0.08220821762338032</v>
      </c>
      <c r="E93">
        <f>E33+(13/0.017)*(E19*E51+E34*E50)</f>
        <v>0.07894046056699963</v>
      </c>
      <c r="F93">
        <f>F33+(13/0.017)*(F19*F51+F34*F50)</f>
        <v>0.050475781675125606</v>
      </c>
    </row>
    <row r="94" spans="1:6" ht="12.75">
      <c r="A94" t="s">
        <v>93</v>
      </c>
      <c r="B94">
        <f>B34+(14/0.017)*(B20*B51+B35*B50)</f>
        <v>-0.0018544002445357237</v>
      </c>
      <c r="C94">
        <f>C34+(14/0.017)*(C20*C51+C35*C50)</f>
        <v>-0.001902953840682105</v>
      </c>
      <c r="D94">
        <f>D34+(14/0.017)*(D20*D51+D35*D50)</f>
        <v>0.007067451646659598</v>
      </c>
      <c r="E94">
        <f>E34+(14/0.017)*(E20*E51+E35*E50)</f>
        <v>0.013116264672692104</v>
      </c>
      <c r="F94">
        <f>F34+(14/0.017)*(F20*F51+F35*F50)</f>
        <v>-0.007788648968068242</v>
      </c>
    </row>
    <row r="95" spans="1:6" ht="12.75">
      <c r="A95" t="s">
        <v>94</v>
      </c>
      <c r="B95" s="49">
        <f>B35</f>
        <v>0.0009752039</v>
      </c>
      <c r="C95" s="49">
        <f>C35</f>
        <v>-0.002556173</v>
      </c>
      <c r="D95" s="49">
        <f>D35</f>
        <v>-0.002783819</v>
      </c>
      <c r="E95" s="49">
        <f>E35</f>
        <v>0.0001374558</v>
      </c>
      <c r="F95" s="49">
        <f>F35</f>
        <v>-0.004770334</v>
      </c>
    </row>
    <row r="98" ht="12.75">
      <c r="A98" t="s">
        <v>62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64</v>
      </c>
      <c r="H100" t="s">
        <v>65</v>
      </c>
      <c r="I100" t="s">
        <v>60</v>
      </c>
      <c r="K100" t="s">
        <v>95</v>
      </c>
    </row>
    <row r="101" spans="1:9" ht="12.75">
      <c r="A101" t="s">
        <v>63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66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</v>
      </c>
    </row>
    <row r="103" spans="1:11" ht="12.75">
      <c r="A103" t="s">
        <v>67</v>
      </c>
      <c r="B103">
        <f>B63*10000/B62</f>
        <v>3.638875325790076</v>
      </c>
      <c r="C103">
        <f>C63*10000/C62</f>
        <v>-0.24599029681778195</v>
      </c>
      <c r="D103">
        <f>D63*10000/D62</f>
        <v>-1.1484252928131877</v>
      </c>
      <c r="E103">
        <f>E63*10000/E62</f>
        <v>-0.784287288195326</v>
      </c>
      <c r="F103">
        <f>F63*10000/F62</f>
        <v>-3.3927814246663064</v>
      </c>
      <c r="G103">
        <f>AVERAGE(C103:E103)</f>
        <v>-0.7262342926087652</v>
      </c>
      <c r="H103">
        <f>STDEV(C103:E103)</f>
        <v>0.454009739126527</v>
      </c>
      <c r="I103">
        <f>(B103*B4+C103*C4+D103*D4+E103*E4+F103*F4)/SUM(B4:F4)</f>
        <v>-0.44491385749188866</v>
      </c>
      <c r="K103">
        <f>(LN(H103)+LN(H123))/2-LN(K114*K115^3)</f>
        <v>-4.208151675621636</v>
      </c>
    </row>
    <row r="104" spans="1:11" ht="12.75">
      <c r="A104" t="s">
        <v>68</v>
      </c>
      <c r="B104">
        <f>B64*10000/B62</f>
        <v>0.34579358241778885</v>
      </c>
      <c r="C104">
        <f>C64*10000/C62</f>
        <v>-0.6692174607254436</v>
      </c>
      <c r="D104">
        <f>D64*10000/D62</f>
        <v>-0.6442750175304475</v>
      </c>
      <c r="E104">
        <f>E64*10000/E62</f>
        <v>0.7082708478460882</v>
      </c>
      <c r="F104">
        <f>F64*10000/F62</f>
        <v>-2.2293019731244454</v>
      </c>
      <c r="G104">
        <f>AVERAGE(C104:E104)</f>
        <v>-0.20174054346993428</v>
      </c>
      <c r="H104">
        <f>STDEV(C104:E104)</f>
        <v>0.7881916522089195</v>
      </c>
      <c r="I104">
        <f>(B104*B4+C104*C4+D104*D4+E104*E4+F104*F4)/SUM(B4:F4)</f>
        <v>-0.3911770270155426</v>
      </c>
      <c r="K104">
        <f>(LN(H104)+LN(H124))/2-LN(K114*K115^4)</f>
        <v>-3.078584696127124</v>
      </c>
    </row>
    <row r="105" spans="1:11" ht="12.75">
      <c r="A105" t="s">
        <v>69</v>
      </c>
      <c r="B105">
        <f>B65*10000/B62</f>
        <v>0.20184790872475084</v>
      </c>
      <c r="C105">
        <f>C65*10000/C62</f>
        <v>1.1149593148404036</v>
      </c>
      <c r="D105">
        <f>D65*10000/D62</f>
        <v>1.2748181713047104</v>
      </c>
      <c r="E105">
        <f>E65*10000/E62</f>
        <v>1.1399528578334581</v>
      </c>
      <c r="F105">
        <f>F65*10000/F62</f>
        <v>1.0835136035189494</v>
      </c>
      <c r="G105">
        <f>AVERAGE(C105:E105)</f>
        <v>1.1765767813261907</v>
      </c>
      <c r="H105">
        <f>STDEV(C105:E105)</f>
        <v>0.08599242598345627</v>
      </c>
      <c r="I105">
        <f>(B105*B4+C105*C4+D105*D4+E105*E4+F105*F4)/SUM(B4:F4)</f>
        <v>1.022351867114674</v>
      </c>
      <c r="K105">
        <f>(LN(H105)+LN(H125))/2-LN(K114*K115^5)</f>
        <v>-4.323660774743617</v>
      </c>
    </row>
    <row r="106" spans="1:11" ht="12.75">
      <c r="A106" t="s">
        <v>70</v>
      </c>
      <c r="B106">
        <f>B66*10000/B62</f>
        <v>2.1188411433843837</v>
      </c>
      <c r="C106">
        <f>C66*10000/C62</f>
        <v>0.9953167935651065</v>
      </c>
      <c r="D106">
        <f>D66*10000/D62</f>
        <v>1.773188015674998</v>
      </c>
      <c r="E106">
        <f>E66*10000/E62</f>
        <v>0.6378773670508974</v>
      </c>
      <c r="F106">
        <f>F66*10000/F62</f>
        <v>13.225982632295313</v>
      </c>
      <c r="G106">
        <f>AVERAGE(C106:E106)</f>
        <v>1.135460725430334</v>
      </c>
      <c r="H106">
        <f>STDEV(C106:E106)</f>
        <v>0.5804849769363576</v>
      </c>
      <c r="I106">
        <f>(B106*B4+C106*C4+D106*D4+E106*E4+F106*F4)/SUM(B4:F4)</f>
        <v>2.883630928699135</v>
      </c>
      <c r="K106">
        <f>(LN(H106)+LN(H126))/2-LN(K114*K115^6)</f>
        <v>-3.200568786170467</v>
      </c>
    </row>
    <row r="107" spans="1:11" ht="12.75">
      <c r="A107" t="s">
        <v>71</v>
      </c>
      <c r="B107">
        <f>B67*10000/B62</f>
        <v>-0.23316020004262136</v>
      </c>
      <c r="C107">
        <f>C67*10000/C62</f>
        <v>0.030411501336545983</v>
      </c>
      <c r="D107">
        <f>D67*10000/D62</f>
        <v>-0.020865725286751048</v>
      </c>
      <c r="E107">
        <f>E67*10000/E62</f>
        <v>-0.0015612885141722181</v>
      </c>
      <c r="F107">
        <f>F67*10000/F62</f>
        <v>-0.806432900463034</v>
      </c>
      <c r="G107">
        <f>AVERAGE(C107:E107)</f>
        <v>0.002661495845207572</v>
      </c>
      <c r="H107">
        <f>STDEV(C107:E107)</f>
        <v>0.02589811621245081</v>
      </c>
      <c r="I107">
        <f>(B107*B4+C107*C4+D107*D4+E107*E4+F107*F4)/SUM(B4:F4)</f>
        <v>-0.1390710548192906</v>
      </c>
      <c r="K107">
        <f>(LN(H107)+LN(H127))/2-LN(K114*K115^7)</f>
        <v>-4.287446905014616</v>
      </c>
    </row>
    <row r="108" spans="1:9" ht="12.75">
      <c r="A108" t="s">
        <v>72</v>
      </c>
      <c r="B108">
        <f>B68*10000/B62</f>
        <v>0.11891744573562596</v>
      </c>
      <c r="C108">
        <f>C68*10000/C62</f>
        <v>-0.085776368154317</v>
      </c>
      <c r="D108">
        <f>D68*10000/D62</f>
        <v>-0.1525275938166502</v>
      </c>
      <c r="E108">
        <f>E68*10000/E62</f>
        <v>0.23787157141718088</v>
      </c>
      <c r="F108">
        <f>F68*10000/F62</f>
        <v>-0.13213369501786645</v>
      </c>
      <c r="G108">
        <f>AVERAGE(C108:E108)</f>
        <v>-0.00014413018459544236</v>
      </c>
      <c r="H108">
        <f>STDEV(C108:E108)</f>
        <v>0.20881220555464497</v>
      </c>
      <c r="I108">
        <f>(B108*B4+C108*C4+D108*D4+E108*E4+F108*F4)/SUM(B4:F4)</f>
        <v>-0.0003198418451718279</v>
      </c>
    </row>
    <row r="109" spans="1:9" ht="12.75">
      <c r="A109" t="s">
        <v>73</v>
      </c>
      <c r="B109">
        <f>B69*10000/B62</f>
        <v>-0.002148498581635522</v>
      </c>
      <c r="C109">
        <f>C69*10000/C62</f>
        <v>0.07594314169209677</v>
      </c>
      <c r="D109">
        <f>D69*10000/D62</f>
        <v>0.04565698138470107</v>
      </c>
      <c r="E109">
        <f>E69*10000/E62</f>
        <v>0.058406695449178744</v>
      </c>
      <c r="F109">
        <f>F69*10000/F62</f>
        <v>0.16406886377005872</v>
      </c>
      <c r="G109">
        <f>AVERAGE(C109:E109)</f>
        <v>0.0600022728419922</v>
      </c>
      <c r="H109">
        <f>STDEV(C109:E109)</f>
        <v>0.015205994770275972</v>
      </c>
      <c r="I109">
        <f>(B109*B4+C109*C4+D109*D4+E109*E4+F109*F4)/SUM(B4:F4)</f>
        <v>0.06477486074754475</v>
      </c>
    </row>
    <row r="110" spans="1:11" ht="12.75">
      <c r="A110" t="s">
        <v>74</v>
      </c>
      <c r="B110">
        <f>B70*10000/B62</f>
        <v>-0.4097933865807691</v>
      </c>
      <c r="C110">
        <f>C70*10000/C62</f>
        <v>-0.16886557070004177</v>
      </c>
      <c r="D110">
        <f>D70*10000/D62</f>
        <v>-0.11061433498777011</v>
      </c>
      <c r="E110">
        <f>E70*10000/E62</f>
        <v>-0.1965310274835763</v>
      </c>
      <c r="F110">
        <f>F70*10000/F62</f>
        <v>-0.3660849702904699</v>
      </c>
      <c r="G110">
        <f>AVERAGE(C110:E110)</f>
        <v>-0.1586703110571294</v>
      </c>
      <c r="H110">
        <f>STDEV(C110:E110)</f>
        <v>0.04385632225511526</v>
      </c>
      <c r="I110">
        <f>(B110*B4+C110*C4+D110*D4+E110*E4+F110*F4)/SUM(B4:F4)</f>
        <v>-0.2227600356163371</v>
      </c>
      <c r="K110">
        <f>EXP(AVERAGE(K103:K107))</f>
        <v>0.021934762595017174</v>
      </c>
    </row>
    <row r="111" spans="1:9" ht="12.75">
      <c r="A111" t="s">
        <v>75</v>
      </c>
      <c r="B111">
        <f>B71*10000/B62</f>
        <v>-0.06705677589029053</v>
      </c>
      <c r="C111">
        <f>C71*10000/C62</f>
        <v>-0.0013456079084620404</v>
      </c>
      <c r="D111">
        <f>D71*10000/D62</f>
        <v>0.02332447311495502</v>
      </c>
      <c r="E111">
        <f>E71*10000/E62</f>
        <v>-0.006627797146800166</v>
      </c>
      <c r="F111">
        <f>F71*10000/F62</f>
        <v>-0.12518141024005502</v>
      </c>
      <c r="G111">
        <f>AVERAGE(C111:E111)</f>
        <v>0.00511702268656427</v>
      </c>
      <c r="H111">
        <f>STDEV(C111:E111)</f>
        <v>0.01598777092386971</v>
      </c>
      <c r="I111">
        <f>(B111*B4+C111*C4+D111*D4+E111*E4+F111*F4)/SUM(B4:F4)</f>
        <v>-0.02268753374707734</v>
      </c>
    </row>
    <row r="112" spans="1:9" ht="12.75">
      <c r="A112" t="s">
        <v>76</v>
      </c>
      <c r="B112">
        <f>B72*10000/B62</f>
        <v>-0.007269282468188665</v>
      </c>
      <c r="C112">
        <f>C72*10000/C62</f>
        <v>-0.012731570004815918</v>
      </c>
      <c r="D112">
        <f>D72*10000/D62</f>
        <v>-0.012267065033041761</v>
      </c>
      <c r="E112">
        <f>E72*10000/E62</f>
        <v>-0.034755253969741606</v>
      </c>
      <c r="F112">
        <f>F72*10000/F62</f>
        <v>-0.028959893637979964</v>
      </c>
      <c r="G112">
        <f>AVERAGE(C112:E112)</f>
        <v>-0.019917963002533096</v>
      </c>
      <c r="H112">
        <f>STDEV(C112:E112)</f>
        <v>0.01285156969601014</v>
      </c>
      <c r="I112">
        <f>(B112*B4+C112*C4+D112*D4+E112*E4+F112*F4)/SUM(B4:F4)</f>
        <v>-0.019278523802345914</v>
      </c>
    </row>
    <row r="113" spans="1:9" ht="12.75">
      <c r="A113" t="s">
        <v>77</v>
      </c>
      <c r="B113">
        <f>B73*10000/B62</f>
        <v>0.045047645792283694</v>
      </c>
      <c r="C113">
        <f>C73*10000/C62</f>
        <v>0.018088083593161476</v>
      </c>
      <c r="D113">
        <f>D73*10000/D62</f>
        <v>0.026931456521671678</v>
      </c>
      <c r="E113">
        <f>E73*10000/E62</f>
        <v>0.030709937274942176</v>
      </c>
      <c r="F113">
        <f>F73*10000/F62</f>
        <v>0.04953290525153971</v>
      </c>
      <c r="G113">
        <f>AVERAGE(C113:E113)</f>
        <v>0.02524315912992511</v>
      </c>
      <c r="H113">
        <f>STDEV(C113:E113)</f>
        <v>0.006478082945849334</v>
      </c>
      <c r="I113">
        <f>(B113*B4+C113*C4+D113*D4+E113*E4+F113*F4)/SUM(B4:F4)</f>
        <v>0.031349892753105596</v>
      </c>
    </row>
    <row r="114" spans="1:11" ht="12.75">
      <c r="A114" t="s">
        <v>78</v>
      </c>
      <c r="B114">
        <f>B74*10000/B62</f>
        <v>-0.20448439965385118</v>
      </c>
      <c r="C114">
        <f>C74*10000/C62</f>
        <v>-0.1883445116885606</v>
      </c>
      <c r="D114">
        <f>D74*10000/D62</f>
        <v>-0.20005774819588848</v>
      </c>
      <c r="E114">
        <f>E74*10000/E62</f>
        <v>-0.18965177975742825</v>
      </c>
      <c r="F114">
        <f>F74*10000/F62</f>
        <v>-0.15066610153209334</v>
      </c>
      <c r="G114">
        <f>AVERAGE(C114:E114)</f>
        <v>-0.1926846798806258</v>
      </c>
      <c r="H114">
        <f>STDEV(C114:E114)</f>
        <v>0.00641863223258027</v>
      </c>
      <c r="I114">
        <f>(B114*B4+C114*C4+D114*D4+E114*E4+F114*F4)/SUM(B4:F4)</f>
        <v>-0.18882262676157247</v>
      </c>
      <c r="J114" t="s">
        <v>96</v>
      </c>
      <c r="K114">
        <v>285</v>
      </c>
    </row>
    <row r="115" spans="1:11" ht="12.75">
      <c r="A115" t="s">
        <v>79</v>
      </c>
      <c r="B115">
        <f>B75*10000/B62</f>
        <v>-0.004806318574217519</v>
      </c>
      <c r="C115">
        <f>C75*10000/C62</f>
        <v>-0.003124364715704054</v>
      </c>
      <c r="D115">
        <f>D75*10000/D62</f>
        <v>-0.004002694043677335</v>
      </c>
      <c r="E115">
        <f>E75*10000/E62</f>
        <v>-0.005034324394466131</v>
      </c>
      <c r="F115">
        <f>F75*10000/F62</f>
        <v>-0.012129467374966112</v>
      </c>
      <c r="G115">
        <f>AVERAGE(C115:E115)</f>
        <v>-0.00405379438461584</v>
      </c>
      <c r="H115">
        <f>STDEV(C115:E115)</f>
        <v>0.0009560046690562019</v>
      </c>
      <c r="I115">
        <f>(B115*B4+C115*C4+D115*D4+E115*E4+F115*F4)/SUM(B4:F4)</f>
        <v>-0.005235444656333966</v>
      </c>
      <c r="J115" t="s">
        <v>97</v>
      </c>
      <c r="K115">
        <v>0.5536</v>
      </c>
    </row>
    <row r="118" ht="12.75">
      <c r="A118" t="s">
        <v>62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64</v>
      </c>
      <c r="H120" t="s">
        <v>65</v>
      </c>
      <c r="I120" t="s">
        <v>60</v>
      </c>
    </row>
    <row r="121" spans="1:9" ht="12.75">
      <c r="A121" t="s">
        <v>80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81</v>
      </c>
      <c r="B122">
        <f>B82*10000/B62</f>
        <v>67.65808145742834</v>
      </c>
      <c r="C122">
        <f>C82*10000/C62</f>
        <v>30.976982503896565</v>
      </c>
      <c r="D122">
        <f>D82*10000/D62</f>
        <v>-2.54352034978615</v>
      </c>
      <c r="E122">
        <f>E82*10000/E62</f>
        <v>-31.281190156022728</v>
      </c>
      <c r="F122">
        <f>F82*10000/F62</f>
        <v>-69.46419770958722</v>
      </c>
      <c r="G122">
        <f>AVERAGE(C122:E122)</f>
        <v>-0.949242667304104</v>
      </c>
      <c r="H122">
        <f>STDEV(C122:E122)</f>
        <v>31.159690414616215</v>
      </c>
      <c r="I122">
        <f>(B122*B4+C122*C4+D122*D4+E122*E4+F122*F4)/SUM(B4:F4)</f>
        <v>-0.060299653970865646</v>
      </c>
    </row>
    <row r="123" spans="1:9" ht="12.75">
      <c r="A123" t="s">
        <v>82</v>
      </c>
      <c r="B123">
        <f>B83*10000/B62</f>
        <v>-1.6214281509571205</v>
      </c>
      <c r="C123">
        <f>C83*10000/C62</f>
        <v>-1.817781404876316</v>
      </c>
      <c r="D123">
        <f>D83*10000/D62</f>
        <v>-2.532445923140029</v>
      </c>
      <c r="E123">
        <f>E83*10000/E62</f>
        <v>-0.3013172653202255</v>
      </c>
      <c r="F123">
        <f>F83*10000/F62</f>
        <v>2.552500815777152</v>
      </c>
      <c r="G123">
        <f>AVERAGE(C123:E123)</f>
        <v>-1.5505148644455236</v>
      </c>
      <c r="H123">
        <f>STDEV(C123:E123)</f>
        <v>1.1393231870990703</v>
      </c>
      <c r="I123">
        <f>(B123*B4+C123*C4+D123*D4+E123*E4+F123*F4)/SUM(B4:F4)</f>
        <v>-1.0159934631297316</v>
      </c>
    </row>
    <row r="124" spans="1:9" ht="12.75">
      <c r="A124" t="s">
        <v>83</v>
      </c>
      <c r="B124">
        <f>B84*10000/B62</f>
        <v>-2.8792713572768105</v>
      </c>
      <c r="C124">
        <f>C84*10000/C62</f>
        <v>-1.1488562165983973</v>
      </c>
      <c r="D124">
        <f>D84*10000/D62</f>
        <v>0.3151514555359925</v>
      </c>
      <c r="E124">
        <f>E84*10000/E62</f>
        <v>2.668297516565777</v>
      </c>
      <c r="F124">
        <f>F84*10000/F62</f>
        <v>-2.5658515719868418</v>
      </c>
      <c r="G124">
        <f>AVERAGE(C124:E124)</f>
        <v>0.6115309185011241</v>
      </c>
      <c r="H124">
        <f>STDEV(C124:E124)</f>
        <v>1.925758615507905</v>
      </c>
      <c r="I124">
        <f>(B124*B4+C124*C4+D124*D4+E124*E4+F124*F4)/SUM(B4:F4)</f>
        <v>-0.31829401509274896</v>
      </c>
    </row>
    <row r="125" spans="1:9" ht="12.75">
      <c r="A125" t="s">
        <v>84</v>
      </c>
      <c r="B125">
        <f>B85*10000/B62</f>
        <v>-0.6474201820721716</v>
      </c>
      <c r="C125">
        <f>C85*10000/C62</f>
        <v>-1.1331882586082485</v>
      </c>
      <c r="D125">
        <f>D85*10000/D62</f>
        <v>-1.3535209930880063</v>
      </c>
      <c r="E125">
        <f>E85*10000/E62</f>
        <v>-0.49043308083499026</v>
      </c>
      <c r="F125">
        <f>F85*10000/F62</f>
        <v>-2.3211065482157687</v>
      </c>
      <c r="G125">
        <f>AVERAGE(C125:E125)</f>
        <v>-0.992380777510415</v>
      </c>
      <c r="H125">
        <f>STDEV(C125:E125)</f>
        <v>0.4484420209114611</v>
      </c>
      <c r="I125">
        <f>(B125*B4+C125*C4+D125*D4+E125*E4+F125*F4)/SUM(B4:F4)</f>
        <v>-1.118531958323731</v>
      </c>
    </row>
    <row r="126" spans="1:9" ht="12.75">
      <c r="A126" t="s">
        <v>85</v>
      </c>
      <c r="B126">
        <f>B86*10000/B62</f>
        <v>0.6073760537991196</v>
      </c>
      <c r="C126">
        <f>C86*10000/C62</f>
        <v>-0.03471563332946645</v>
      </c>
      <c r="D126">
        <f>D86*10000/D62</f>
        <v>-0.35819239430432115</v>
      </c>
      <c r="E126">
        <f>E86*10000/E62</f>
        <v>-0.01587131912547824</v>
      </c>
      <c r="F126">
        <f>F86*10000/F62</f>
        <v>1.7698840211649465</v>
      </c>
      <c r="G126">
        <f>AVERAGE(C126:E126)</f>
        <v>-0.13625978225308863</v>
      </c>
      <c r="H126">
        <f>STDEV(C126:E126)</f>
        <v>0.1924300918862921</v>
      </c>
      <c r="I126">
        <f>(B126*B4+C126*C4+D126*D4+E126*E4+F126*F4)/SUM(B4:F4)</f>
        <v>0.22505315932892048</v>
      </c>
    </row>
    <row r="127" spans="1:9" ht="12.75">
      <c r="A127" t="s">
        <v>86</v>
      </c>
      <c r="B127">
        <f>B87*10000/B62</f>
        <v>0.024574295392611786</v>
      </c>
      <c r="C127">
        <f>C87*10000/C62</f>
        <v>0.07085107881622357</v>
      </c>
      <c r="D127">
        <f>D87*10000/D62</f>
        <v>0.21666400729505653</v>
      </c>
      <c r="E127">
        <f>E87*10000/E62</f>
        <v>0.37152933166827684</v>
      </c>
      <c r="F127">
        <f>F87*10000/F62</f>
        <v>0.06506257882196254</v>
      </c>
      <c r="G127">
        <f>AVERAGE(C127:E127)</f>
        <v>0.21968147259318563</v>
      </c>
      <c r="H127">
        <f>STDEV(C127:E127)</f>
        <v>0.1503618361059743</v>
      </c>
      <c r="I127">
        <f>(B127*B4+C127*C4+D127*D4+E127*E4+F127*F4)/SUM(B4:F4)</f>
        <v>0.17075974131617505</v>
      </c>
    </row>
    <row r="128" spans="1:9" ht="12.75">
      <c r="A128" t="s">
        <v>87</v>
      </c>
      <c r="B128">
        <f>B88*10000/B62</f>
        <v>-0.3312008819115735</v>
      </c>
      <c r="C128">
        <f>C88*10000/C62</f>
        <v>-0.22302448275052286</v>
      </c>
      <c r="D128">
        <f>D88*10000/D62</f>
        <v>-0.06570714021767783</v>
      </c>
      <c r="E128">
        <f>E88*10000/E62</f>
        <v>0.14130640084007318</v>
      </c>
      <c r="F128">
        <f>F88*10000/F62</f>
        <v>-0.3115132171872517</v>
      </c>
      <c r="G128">
        <f>AVERAGE(C128:E128)</f>
        <v>-0.049141740709375846</v>
      </c>
      <c r="H128">
        <f>STDEV(C128:E128)</f>
        <v>0.18272946541302076</v>
      </c>
      <c r="I128">
        <f>(B128*B4+C128*C4+D128*D4+E128*E4+F128*F4)/SUM(B4:F4)</f>
        <v>-0.12502150932095785</v>
      </c>
    </row>
    <row r="129" spans="1:9" ht="12.75">
      <c r="A129" t="s">
        <v>88</v>
      </c>
      <c r="B129">
        <f>B89*10000/B62</f>
        <v>-0.06648704672888607</v>
      </c>
      <c r="C129">
        <f>C89*10000/C62</f>
        <v>-0.020414282493266336</v>
      </c>
      <c r="D129">
        <f>D89*10000/D62</f>
        <v>-0.035432868987837686</v>
      </c>
      <c r="E129">
        <f>E89*10000/E62</f>
        <v>0.016211381576960983</v>
      </c>
      <c r="F129">
        <f>F89*10000/F62</f>
        <v>-0.14580530051144774</v>
      </c>
      <c r="G129">
        <f>AVERAGE(C129:E129)</f>
        <v>-0.013211923301381013</v>
      </c>
      <c r="H129">
        <f>STDEV(C129:E129)</f>
        <v>0.02656478190286207</v>
      </c>
      <c r="I129">
        <f>(B129*B4+C129*C4+D129*D4+E129*E4+F129*F4)/SUM(B4:F4)</f>
        <v>-0.038565545114900894</v>
      </c>
    </row>
    <row r="130" spans="1:9" ht="12.75">
      <c r="A130" t="s">
        <v>89</v>
      </c>
      <c r="B130">
        <f>B90*10000/B62</f>
        <v>0.06359992022860762</v>
      </c>
      <c r="C130">
        <f>C90*10000/C62</f>
        <v>-0.07355257986105923</v>
      </c>
      <c r="D130">
        <f>D90*10000/D62</f>
        <v>-0.009209364629822714</v>
      </c>
      <c r="E130">
        <f>E90*10000/E62</f>
        <v>0.04460675458302001</v>
      </c>
      <c r="F130">
        <f>F90*10000/F62</f>
        <v>0.37827392201433135</v>
      </c>
      <c r="G130">
        <f>AVERAGE(C130:E130)</f>
        <v>-0.012718396635953979</v>
      </c>
      <c r="H130">
        <f>STDEV(C130:E130)</f>
        <v>0.05915777259398788</v>
      </c>
      <c r="I130">
        <f>(B130*B4+C130*C4+D130*D4+E130*E4+F130*F4)/SUM(B4:F4)</f>
        <v>0.05029622243297707</v>
      </c>
    </row>
    <row r="131" spans="1:9" ht="12.75">
      <c r="A131" t="s">
        <v>90</v>
      </c>
      <c r="B131">
        <f>B91*10000/B62</f>
        <v>0.01040702033652688</v>
      </c>
      <c r="C131">
        <f>C91*10000/C62</f>
        <v>0.0053249681538578226</v>
      </c>
      <c r="D131">
        <f>D91*10000/D62</f>
        <v>0.03451770852425648</v>
      </c>
      <c r="E131">
        <f>E91*10000/E62</f>
        <v>-0.003197998201127141</v>
      </c>
      <c r="F131">
        <f>F91*10000/F62</f>
        <v>-0.01930692875236694</v>
      </c>
      <c r="G131">
        <f>AVERAGE(C131:E131)</f>
        <v>0.012214892825662385</v>
      </c>
      <c r="H131">
        <f>STDEV(C131:E131)</f>
        <v>0.01977933087685584</v>
      </c>
      <c r="I131">
        <f>(B131*B4+C131*C4+D131*D4+E131*E4+F131*F4)/SUM(B4:F4)</f>
        <v>0.0077640884610458375</v>
      </c>
    </row>
    <row r="132" spans="1:9" ht="12.75">
      <c r="A132" t="s">
        <v>91</v>
      </c>
      <c r="B132">
        <f>B92*10000/B62</f>
        <v>0.00370534138410428</v>
      </c>
      <c r="C132">
        <f>C92*10000/C62</f>
        <v>-0.01651988788699838</v>
      </c>
      <c r="D132">
        <f>D92*10000/D62</f>
        <v>-0.01999192492226165</v>
      </c>
      <c r="E132">
        <f>E92*10000/E62</f>
        <v>0.01117510740744684</v>
      </c>
      <c r="F132">
        <f>F92*10000/F62</f>
        <v>0.010507653498161698</v>
      </c>
      <c r="G132">
        <f>AVERAGE(C132:E132)</f>
        <v>-0.008445568467271064</v>
      </c>
      <c r="H132">
        <f>STDEV(C132:E132)</f>
        <v>0.017080455252396314</v>
      </c>
      <c r="I132">
        <f>(B132*B4+C132*C4+D132*D4+E132*E4+F132*F4)/SUM(B4:F4)</f>
        <v>-0.004159475614315243</v>
      </c>
    </row>
    <row r="133" spans="1:9" ht="12.75">
      <c r="A133" t="s">
        <v>92</v>
      </c>
      <c r="B133">
        <f>B93*10000/B62</f>
        <v>0.07835827357773885</v>
      </c>
      <c r="C133">
        <f>C93*10000/C62</f>
        <v>0.07680322557791379</v>
      </c>
      <c r="D133">
        <f>D93*10000/D62</f>
        <v>0.08220825959689991</v>
      </c>
      <c r="E133">
        <f>E93*10000/E62</f>
        <v>0.07894056083521897</v>
      </c>
      <c r="F133">
        <f>F93*10000/F62</f>
        <v>0.05047622851117852</v>
      </c>
      <c r="G133">
        <f>AVERAGE(C133:E133)</f>
        <v>0.07931734867001089</v>
      </c>
      <c r="H133">
        <f>STDEV(C133:E133)</f>
        <v>0.0027221452920324998</v>
      </c>
      <c r="I133">
        <f>(B133*B4+C133*C4+D133*D4+E133*E4+F133*F4)/SUM(B4:F4)</f>
        <v>0.07534845597279707</v>
      </c>
    </row>
    <row r="134" spans="1:9" ht="12.75">
      <c r="A134" t="s">
        <v>93</v>
      </c>
      <c r="B134">
        <f>B94*10000/B62</f>
        <v>-0.0018543904346724992</v>
      </c>
      <c r="C134">
        <f>C94*10000/C62</f>
        <v>-0.0019029548856649124</v>
      </c>
      <c r="D134">
        <f>D94*10000/D62</f>
        <v>0.007067455255128784</v>
      </c>
      <c r="E134">
        <f>E94*10000/E62</f>
        <v>0.013116281332646881</v>
      </c>
      <c r="F134">
        <f>F94*10000/F62</f>
        <v>-0.007788717916959114</v>
      </c>
      <c r="G134">
        <f>AVERAGE(C134:E134)</f>
        <v>0.006093593900703585</v>
      </c>
      <c r="H134">
        <f>STDEV(C134:E134)</f>
        <v>0.007556829268853064</v>
      </c>
      <c r="I134">
        <f>(B134*B4+C134*C4+D134*D4+E134*E4+F134*F4)/SUM(B4:F4)</f>
        <v>0.003093744825147771</v>
      </c>
    </row>
    <row r="135" spans="1:9" ht="12.75">
      <c r="A135" t="s">
        <v>94</v>
      </c>
      <c r="B135">
        <f>B95*10000/B62</f>
        <v>0.0009751987411261791</v>
      </c>
      <c r="C135">
        <f>C95*10000/C62</f>
        <v>-0.0025561744036897696</v>
      </c>
      <c r="D135">
        <f>D95*10000/D62</f>
        <v>-0.0027838204213503793</v>
      </c>
      <c r="E135">
        <f>E95*10000/E62</f>
        <v>0.00013745597459295533</v>
      </c>
      <c r="F135">
        <f>F95*10000/F62</f>
        <v>-0.004770376229305717</v>
      </c>
      <c r="G135">
        <f>AVERAGE(C135:E135)</f>
        <v>-0.001734179616815731</v>
      </c>
      <c r="H135">
        <f>STDEV(C135:E135)</f>
        <v>0.0016248755391136864</v>
      </c>
      <c r="I135">
        <f>(B135*B4+C135*C4+D135*D4+E135*E4+F135*F4)/SUM(B4:F4)</f>
        <v>-0.0017428202135651638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Per HAGEN</cp:lastModifiedBy>
  <cp:lastPrinted>2006-03-01T07:57:49Z</cp:lastPrinted>
  <dcterms:created xsi:type="dcterms:W3CDTF">2006-03-01T07:57:49Z</dcterms:created>
  <dcterms:modified xsi:type="dcterms:W3CDTF">2006-03-01T08:33:59Z</dcterms:modified>
  <cp:category/>
  <cp:version/>
  <cp:contentType/>
  <cp:contentStatus/>
</cp:coreProperties>
</file>