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<sst xmlns="http://schemas.openxmlformats.org/spreadsheetml/2006/main" count="204" uniqueCount="98">
  <si>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Thu 23/02/2006       07:26:54</t>
  </si>
  <si>
    <t>LISSNER</t>
  </si>
  <si>
    <t>HCMQAP813</t>
  </si>
  <si>
    <t>Aperture2</t>
  </si>
  <si>
    <t>Taupe_quadrupole#4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</si>
  <si>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</si>
  <si>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</si>
  <si>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</si>
  <si>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</si>
  <si>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</si>
  <si>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</si>
  <si>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</si>
  <si>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</si>
  <si>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</si>
  <si>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</si>
  <si>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</si>
  <si>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</si>
  <si>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</si>
  <si>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</si>
  <si>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</si>
  <si>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</si>
  <si>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</si>
  <si>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</si>
  <si>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</si>
  <si>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</si>
  <si>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</si>
  <si>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</si>
  <si>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</si>
  <si>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</si>
  <si>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</si>
  <si>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</si>
  <si>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</si>
  <si>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</si>
  <si>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</si>
  <si>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</si>
  <si>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a7*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</si>
  <si>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</si>
  <si>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</si>
  <si>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</si>
  <si>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</si>
  <si>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</si>
  <si>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</si>
  <si>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</si>
  <si>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</si>
  <si>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</si>
  <si>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</si>
  <si>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</si>
  <si>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</si>
  <si>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</si>
  <si>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</si>
  <si>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</si>
  <si>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CONTACT CEA           </t>
  </si>
  <si>
    <t>Duration : 31mn</t>
  </si>
  <si>
    <t>Dx moy(m)</t>
  </si>
  <si>
    <t>Dy moy(m)</t>
  </si>
  <si>
    <t>Dx moy (mm)</t>
  </si>
  <si>
    <t>Dy moy (mm)</t>
  </si>
  <si>
    <t>* = Integral error  ! = Central error           Conclusion : CONTACT CEA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</si>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</sst>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7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72" fontId="4" fillId="0" borderId="1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62591204"/>
        <c:axId val="26449925"/>
      </c:lineChart>
      <c:catAx>
        <c:axId val="6259120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6449925"/>
        <c:crosses val="autoZero"/>
        <c:auto val="1"/>
        <c:lblOffset val="100"/>
        <c:noMultiLvlLbl val="0"/>
      </c:catAx>
      <c:valAx>
        <c:axId val="264499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2591204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-0.002267</v>
      </c>
      <c r="C4" s="12">
        <v>-0.003753</v>
      </c>
      <c r="D4" s="12">
        <v>-0.003751</v>
      </c>
      <c r="E4" s="12">
        <v>-0.003753</v>
      </c>
      <c r="F4" s="24">
        <v>-0.00207</v>
      </c>
      <c r="G4" s="34">
        <v>-0.011694</v>
      </c>
    </row>
    <row r="5" spans="1:7" ht="12.75" thickBot="1">
      <c r="A5" s="44" t="s">
        <v>13</v>
      </c>
      <c r="B5" s="45">
        <v>4.62418</v>
      </c>
      <c r="C5" s="46">
        <v>1.126177</v>
      </c>
      <c r="D5" s="46">
        <v>-1.439996</v>
      </c>
      <c r="E5" s="46">
        <v>-1.034163</v>
      </c>
      <c r="F5" s="47">
        <v>-2.606614</v>
      </c>
      <c r="G5" s="48">
        <v>4.255149</v>
      </c>
    </row>
    <row r="6" spans="1:7" ht="12.75" thickTop="1">
      <c r="A6" s="6" t="s">
        <v>14</v>
      </c>
      <c r="B6" s="39">
        <v>-132.437</v>
      </c>
      <c r="C6" s="40">
        <v>153.9672</v>
      </c>
      <c r="D6" s="40">
        <v>-115.5696</v>
      </c>
      <c r="E6" s="40">
        <v>172.6075</v>
      </c>
      <c r="F6" s="41">
        <v>-237.5741</v>
      </c>
      <c r="G6" s="42">
        <v>0.001762923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1.7758</v>
      </c>
      <c r="C8" s="13">
        <v>0.5427274</v>
      </c>
      <c r="D8" s="13">
        <v>0.9268407</v>
      </c>
      <c r="E8" s="13">
        <v>1.51244</v>
      </c>
      <c r="F8" s="25">
        <v>-1.701778</v>
      </c>
      <c r="G8" s="35">
        <v>0.7497463</v>
      </c>
    </row>
    <row r="9" spans="1:7" ht="12">
      <c r="A9" s="20" t="s">
        <v>17</v>
      </c>
      <c r="B9" s="29">
        <v>-0.2847571</v>
      </c>
      <c r="C9" s="13">
        <v>-0.2995115</v>
      </c>
      <c r="D9" s="13">
        <v>-0.1881597</v>
      </c>
      <c r="E9" s="13">
        <v>0.316821</v>
      </c>
      <c r="F9" s="25">
        <v>-0.9537859</v>
      </c>
      <c r="G9" s="35">
        <v>-0.2090768</v>
      </c>
    </row>
    <row r="10" spans="1:7" ht="12">
      <c r="A10" s="20" t="s">
        <v>18</v>
      </c>
      <c r="B10" s="29">
        <v>-1.155036</v>
      </c>
      <c r="C10" s="13">
        <v>-0.4837448</v>
      </c>
      <c r="D10" s="13">
        <v>-1.190481</v>
      </c>
      <c r="E10" s="13">
        <v>-0.9677137</v>
      </c>
      <c r="F10" s="25">
        <v>-2.958723</v>
      </c>
      <c r="G10" s="35">
        <v>-1.196399</v>
      </c>
    </row>
    <row r="11" spans="1:7" ht="12">
      <c r="A11" s="21" t="s">
        <v>19</v>
      </c>
      <c r="B11" s="31">
        <v>2.575298</v>
      </c>
      <c r="C11" s="15">
        <v>1.757804</v>
      </c>
      <c r="D11" s="15">
        <v>2.209804</v>
      </c>
      <c r="E11" s="15">
        <v>1.443231</v>
      </c>
      <c r="F11" s="27">
        <v>13.41163</v>
      </c>
      <c r="G11" s="37">
        <v>3.456815</v>
      </c>
    </row>
    <row r="12" spans="1:7" ht="12">
      <c r="A12" s="20" t="s">
        <v>20</v>
      </c>
      <c r="B12" s="29">
        <v>-0.2040141</v>
      </c>
      <c r="C12" s="13">
        <v>-0.3687988</v>
      </c>
      <c r="D12" s="13">
        <v>-0.1550779</v>
      </c>
      <c r="E12" s="13">
        <v>-0.2200965</v>
      </c>
      <c r="F12" s="25">
        <v>-0.2833066</v>
      </c>
      <c r="G12" s="35">
        <v>-0.2462981</v>
      </c>
    </row>
    <row r="13" spans="1:7" ht="12">
      <c r="A13" s="20" t="s">
        <v>21</v>
      </c>
      <c r="B13" s="29">
        <v>-0.08907981</v>
      </c>
      <c r="C13" s="13">
        <v>-0.05745661</v>
      </c>
      <c r="D13" s="13">
        <v>-0.1746656</v>
      </c>
      <c r="E13" s="13">
        <v>0.05464136</v>
      </c>
      <c r="F13" s="25">
        <v>-0.1653464</v>
      </c>
      <c r="G13" s="35">
        <v>-0.07759144</v>
      </c>
    </row>
    <row r="14" spans="1:7" ht="12">
      <c r="A14" s="20" t="s">
        <v>22</v>
      </c>
      <c r="B14" s="29">
        <v>0.1447968</v>
      </c>
      <c r="C14" s="13">
        <v>-0.009075914</v>
      </c>
      <c r="D14" s="13">
        <v>-0.003355629</v>
      </c>
      <c r="E14" s="13">
        <v>-0.04027148</v>
      </c>
      <c r="F14" s="25">
        <v>0.1226149</v>
      </c>
      <c r="G14" s="35">
        <v>0.0246396</v>
      </c>
    </row>
    <row r="15" spans="1:7" ht="12">
      <c r="A15" s="21" t="s">
        <v>23</v>
      </c>
      <c r="B15" s="31">
        <v>-0.4157808</v>
      </c>
      <c r="C15" s="15">
        <v>-0.1939557</v>
      </c>
      <c r="D15" s="15">
        <v>-0.1614059</v>
      </c>
      <c r="E15" s="15">
        <v>-0.2089628</v>
      </c>
      <c r="F15" s="27">
        <v>-0.4154277</v>
      </c>
      <c r="G15" s="37">
        <v>-0.2513804</v>
      </c>
    </row>
    <row r="16" spans="1:7" ht="12">
      <c r="A16" s="20" t="s">
        <v>24</v>
      </c>
      <c r="B16" s="29">
        <v>-0.0572041</v>
      </c>
      <c r="C16" s="13">
        <v>-0.02650414</v>
      </c>
      <c r="D16" s="13">
        <v>-0.01561881</v>
      </c>
      <c r="E16" s="13">
        <v>-0.03178779</v>
      </c>
      <c r="F16" s="25">
        <v>-0.02396395</v>
      </c>
      <c r="G16" s="35">
        <v>-0.02928241</v>
      </c>
    </row>
    <row r="17" spans="1:7" ht="12">
      <c r="A17" s="20" t="s">
        <v>25</v>
      </c>
      <c r="B17" s="29">
        <v>-0.02912477</v>
      </c>
      <c r="C17" s="13">
        <v>-0.0187014</v>
      </c>
      <c r="D17" s="13">
        <v>-0.008269027</v>
      </c>
      <c r="E17" s="13">
        <v>-0.01450895</v>
      </c>
      <c r="F17" s="25">
        <v>-0.02463914</v>
      </c>
      <c r="G17" s="35">
        <v>-0.01748567</v>
      </c>
    </row>
    <row r="18" spans="1:7" ht="12">
      <c r="A18" s="20" t="s">
        <v>26</v>
      </c>
      <c r="B18" s="29">
        <v>0.06897862</v>
      </c>
      <c r="C18" s="13">
        <v>-0.01198991</v>
      </c>
      <c r="D18" s="13">
        <v>0.061928</v>
      </c>
      <c r="E18" s="13">
        <v>-0.0105263</v>
      </c>
      <c r="F18" s="25">
        <v>0.0540421</v>
      </c>
      <c r="G18" s="35">
        <v>0.02668098</v>
      </c>
    </row>
    <row r="19" spans="1:7" ht="12">
      <c r="A19" s="21" t="s">
        <v>27</v>
      </c>
      <c r="B19" s="31">
        <v>-0.2138851</v>
      </c>
      <c r="C19" s="15">
        <v>-0.1891546</v>
      </c>
      <c r="D19" s="15">
        <v>-0.1995994</v>
      </c>
      <c r="E19" s="15">
        <v>-0.1928918</v>
      </c>
      <c r="F19" s="27">
        <v>-0.1493645</v>
      </c>
      <c r="G19" s="37">
        <v>-0.1908788</v>
      </c>
    </row>
    <row r="20" spans="1:7" ht="12.75" thickBot="1">
      <c r="A20" s="44" t="s">
        <v>28</v>
      </c>
      <c r="B20" s="45">
        <v>-0.001020722</v>
      </c>
      <c r="C20" s="46">
        <v>0.00131533</v>
      </c>
      <c r="D20" s="46">
        <v>0.001013489</v>
      </c>
      <c r="E20" s="46">
        <v>0.005616917</v>
      </c>
      <c r="F20" s="47">
        <v>0.001018012</v>
      </c>
      <c r="G20" s="48">
        <v>0.001898989</v>
      </c>
    </row>
    <row r="21" spans="1:7" ht="12.75" thickTop="1">
      <c r="A21" s="6" t="s">
        <v>29</v>
      </c>
      <c r="B21" s="39">
        <v>-108.8979</v>
      </c>
      <c r="C21" s="40">
        <v>35.84289</v>
      </c>
      <c r="D21" s="40">
        <v>-10.74403</v>
      </c>
      <c r="E21" s="40">
        <v>38.0487</v>
      </c>
      <c r="F21" s="41">
        <v>4.814958</v>
      </c>
      <c r="G21" s="43">
        <v>0.009540875</v>
      </c>
    </row>
    <row r="22" spans="1:7" ht="12">
      <c r="A22" s="20" t="s">
        <v>30</v>
      </c>
      <c r="B22" s="29">
        <v>92.48624</v>
      </c>
      <c r="C22" s="13">
        <v>22.52358</v>
      </c>
      <c r="D22" s="13">
        <v>-28.79999</v>
      </c>
      <c r="E22" s="13">
        <v>-20.68329</v>
      </c>
      <c r="F22" s="25">
        <v>-52.13275</v>
      </c>
      <c r="G22" s="36">
        <v>0</v>
      </c>
    </row>
    <row r="23" spans="1:7" ht="12">
      <c r="A23" s="20" t="s">
        <v>31</v>
      </c>
      <c r="B23" s="29">
        <v>-6.466399</v>
      </c>
      <c r="C23" s="13">
        <v>-3.949182</v>
      </c>
      <c r="D23" s="13">
        <v>-3.799201</v>
      </c>
      <c r="E23" s="13">
        <v>-3.450147</v>
      </c>
      <c r="F23" s="25">
        <v>4.017198</v>
      </c>
      <c r="G23" s="35">
        <v>-3.101248</v>
      </c>
    </row>
    <row r="24" spans="1:7" ht="12">
      <c r="A24" s="20" t="s">
        <v>32</v>
      </c>
      <c r="B24" s="29">
        <v>4.227963</v>
      </c>
      <c r="C24" s="13">
        <v>2.286136</v>
      </c>
      <c r="D24" s="13">
        <v>3.472741</v>
      </c>
      <c r="E24" s="13">
        <v>4.260703</v>
      </c>
      <c r="F24" s="25">
        <v>6.083066</v>
      </c>
      <c r="G24" s="35">
        <v>3.83315</v>
      </c>
    </row>
    <row r="25" spans="1:7" ht="12">
      <c r="A25" s="20" t="s">
        <v>33</v>
      </c>
      <c r="B25" s="29">
        <v>-0.9395417</v>
      </c>
      <c r="C25" s="13">
        <v>-0.3061288</v>
      </c>
      <c r="D25" s="13">
        <v>-0.4333723</v>
      </c>
      <c r="E25" s="13">
        <v>-0.4074007</v>
      </c>
      <c r="F25" s="25">
        <v>-1.83546</v>
      </c>
      <c r="G25" s="35">
        <v>-0.6562013</v>
      </c>
    </row>
    <row r="26" spans="1:7" ht="12">
      <c r="A26" s="21" t="s">
        <v>34</v>
      </c>
      <c r="B26" s="31">
        <v>-0.01805194</v>
      </c>
      <c r="C26" s="15">
        <v>-0.3721893</v>
      </c>
      <c r="D26" s="15">
        <v>-0.3314932</v>
      </c>
      <c r="E26" s="15">
        <v>0.2769686</v>
      </c>
      <c r="F26" s="27">
        <v>0.8655704</v>
      </c>
      <c r="G26" s="37">
        <v>0.009599233</v>
      </c>
    </row>
    <row r="27" spans="1:7" ht="12">
      <c r="A27" s="20" t="s">
        <v>35</v>
      </c>
      <c r="B27" s="29">
        <v>-0.3310634</v>
      </c>
      <c r="C27" s="13">
        <v>-0.5735466</v>
      </c>
      <c r="D27" s="13">
        <v>-0.4489664</v>
      </c>
      <c r="E27" s="13">
        <v>-0.3156631</v>
      </c>
      <c r="F27" s="25">
        <v>0.09622279</v>
      </c>
      <c r="G27" s="49">
        <v>-0.357344</v>
      </c>
    </row>
    <row r="28" spans="1:7" ht="12">
      <c r="A28" s="20" t="s">
        <v>36</v>
      </c>
      <c r="B28" s="29">
        <v>0.5285024</v>
      </c>
      <c r="C28" s="13">
        <v>-0.1405016</v>
      </c>
      <c r="D28" s="13">
        <v>0.06154422</v>
      </c>
      <c r="E28" s="13">
        <v>0.3518944</v>
      </c>
      <c r="F28" s="25">
        <v>0.4195163</v>
      </c>
      <c r="G28" s="35">
        <v>0.1981992</v>
      </c>
    </row>
    <row r="29" spans="1:7" ht="12">
      <c r="A29" s="20" t="s">
        <v>37</v>
      </c>
      <c r="B29" s="29">
        <v>0.0677395</v>
      </c>
      <c r="C29" s="13">
        <v>0.03679164</v>
      </c>
      <c r="D29" s="13">
        <v>-0.05530529</v>
      </c>
      <c r="E29" s="13">
        <v>-0.08219256</v>
      </c>
      <c r="F29" s="25">
        <v>-0.1892042</v>
      </c>
      <c r="G29" s="35">
        <v>-0.0395065</v>
      </c>
    </row>
    <row r="30" spans="1:7" ht="12">
      <c r="A30" s="21" t="s">
        <v>38</v>
      </c>
      <c r="B30" s="31">
        <v>-0.01050124</v>
      </c>
      <c r="C30" s="15">
        <v>0.04577258</v>
      </c>
      <c r="D30" s="15">
        <v>0.07205403</v>
      </c>
      <c r="E30" s="15">
        <v>-0.05372343</v>
      </c>
      <c r="F30" s="27">
        <v>0.1531206</v>
      </c>
      <c r="G30" s="37">
        <v>0.03422559</v>
      </c>
    </row>
    <row r="31" spans="1:7" ht="12">
      <c r="A31" s="20" t="s">
        <v>39</v>
      </c>
      <c r="B31" s="29">
        <v>-0.01790266</v>
      </c>
      <c r="C31" s="13">
        <v>-0.03988951</v>
      </c>
      <c r="D31" s="13">
        <v>-0.02299802</v>
      </c>
      <c r="E31" s="13">
        <v>-0.02512676</v>
      </c>
      <c r="F31" s="25">
        <v>0.000228114</v>
      </c>
      <c r="G31" s="35">
        <v>-0.02375056</v>
      </c>
    </row>
    <row r="32" spans="1:7" ht="12">
      <c r="A32" s="20" t="s">
        <v>40</v>
      </c>
      <c r="B32" s="29">
        <v>0.04050043</v>
      </c>
      <c r="C32" s="13">
        <v>-0.02912046</v>
      </c>
      <c r="D32" s="13">
        <v>0.001694068</v>
      </c>
      <c r="E32" s="13">
        <v>0.02988957</v>
      </c>
      <c r="F32" s="25">
        <v>0.04380105</v>
      </c>
      <c r="G32" s="35">
        <v>0.01229552</v>
      </c>
    </row>
    <row r="33" spans="1:7" ht="12">
      <c r="A33" s="20" t="s">
        <v>41</v>
      </c>
      <c r="B33" s="29">
        <v>0.09795906</v>
      </c>
      <c r="C33" s="13">
        <v>0.04414517</v>
      </c>
      <c r="D33" s="13">
        <v>0.05002426</v>
      </c>
      <c r="E33" s="13">
        <v>0.04315289</v>
      </c>
      <c r="F33" s="25">
        <v>0.04341451</v>
      </c>
      <c r="G33" s="35">
        <v>0.0530447</v>
      </c>
    </row>
    <row r="34" spans="1:7" ht="12">
      <c r="A34" s="21" t="s">
        <v>42</v>
      </c>
      <c r="B34" s="31">
        <v>-0.01178265</v>
      </c>
      <c r="C34" s="15">
        <v>0.0007483237</v>
      </c>
      <c r="D34" s="15">
        <v>0.008988057</v>
      </c>
      <c r="E34" s="15">
        <v>0.00390559</v>
      </c>
      <c r="F34" s="27">
        <v>-0.02776498</v>
      </c>
      <c r="G34" s="37">
        <v>-0.002111615</v>
      </c>
    </row>
    <row r="35" spans="1:7" ht="12.75" thickBot="1">
      <c r="A35" s="22" t="s">
        <v>43</v>
      </c>
      <c r="B35" s="32">
        <v>-0.001817575</v>
      </c>
      <c r="C35" s="16">
        <v>0.002016796</v>
      </c>
      <c r="D35" s="16">
        <v>-5.173369E-05</v>
      </c>
      <c r="E35" s="16">
        <v>-0.002610936</v>
      </c>
      <c r="F35" s="28">
        <v>0.0001828978</v>
      </c>
      <c r="G35" s="38">
        <v>-0.0003954487</v>
      </c>
    </row>
    <row r="36" spans="1:7" ht="12">
      <c r="A36" s="4" t="s">
        <v>44</v>
      </c>
      <c r="B36" s="3">
        <v>20.51392</v>
      </c>
      <c r="C36" s="3">
        <v>20.51086</v>
      </c>
      <c r="D36" s="3">
        <v>20.51697</v>
      </c>
      <c r="E36" s="3">
        <v>20.51392</v>
      </c>
      <c r="F36" s="3">
        <v>20.52307</v>
      </c>
      <c r="G36" s="3"/>
    </row>
    <row r="37" spans="1:6" ht="12">
      <c r="A37" s="4" t="s">
        <v>45</v>
      </c>
      <c r="B37" s="2">
        <v>0.1169841</v>
      </c>
      <c r="C37" s="2">
        <v>0.04882813</v>
      </c>
      <c r="D37" s="2">
        <v>0.01169841</v>
      </c>
      <c r="E37" s="2">
        <v>-0.0005086263</v>
      </c>
      <c r="F37" s="2">
        <v>-0.01729329</v>
      </c>
    </row>
    <row r="38" spans="1:7" ht="12">
      <c r="A38" s="4" t="s">
        <v>53</v>
      </c>
      <c r="B38" s="2">
        <v>0.0002268357</v>
      </c>
      <c r="C38" s="2">
        <v>-0.0002618802</v>
      </c>
      <c r="D38" s="2">
        <v>0.0001964142</v>
      </c>
      <c r="E38" s="2">
        <v>-0.0002932976</v>
      </c>
      <c r="F38" s="2">
        <v>0.0004039076</v>
      </c>
      <c r="G38" s="2">
        <v>0.0001682575</v>
      </c>
    </row>
    <row r="39" spans="1:7" ht="12.75" thickBot="1">
      <c r="A39" s="4" t="s">
        <v>54</v>
      </c>
      <c r="B39" s="2">
        <v>0.0001830285</v>
      </c>
      <c r="C39" s="2">
        <v>-6.034306E-05</v>
      </c>
      <c r="D39" s="2">
        <v>1.883053E-05</v>
      </c>
      <c r="E39" s="2">
        <v>-6.528943E-05</v>
      </c>
      <c r="F39" s="2">
        <v>0</v>
      </c>
      <c r="G39" s="2">
        <v>0.0006338482</v>
      </c>
    </row>
    <row r="40" spans="2:7" ht="12.75" thickBot="1">
      <c r="B40" s="7" t="s">
        <v>46</v>
      </c>
      <c r="C40" s="18">
        <v>-0.003752</v>
      </c>
      <c r="D40" s="17" t="s">
        <v>47</v>
      </c>
      <c r="E40" s="18">
        <v>3.116423</v>
      </c>
      <c r="F40" s="17" t="s">
        <v>48</v>
      </c>
      <c r="G40" s="8">
        <v>54.99912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12.507</v>
      </c>
      <c r="C43" s="1">
        <v>12.507</v>
      </c>
      <c r="D43" s="1">
        <v>12.507</v>
      </c>
      <c r="E43" s="1">
        <v>12.507</v>
      </c>
      <c r="F43" s="1">
        <v>12.507</v>
      </c>
      <c r="G43" s="1">
        <v>12.507</v>
      </c>
    </row>
  </sheetData>
  <printOptions/>
  <pageMargins left="0.708661417322835" right="0.708661417322835" top="0.590551181102362" bottom="0.590551181102362" header="0" footer="0.511811023622047"/>
  <pageSetup horizontalDpi="600" verticalDpi="600"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0.28125" style="0" bestFit="1" customWidth="1"/>
    <col min="2" max="2" width="12.57421875" style="0" bestFit="1" customWidth="1"/>
    <col min="3" max="3" width="13.140625" style="0" bestFit="1" customWidth="1"/>
    <col min="4" max="4" width="13.7109375" style="0" bestFit="1" customWidth="1"/>
    <col min="5" max="5" width="18.28125" style="0" bestFit="1" customWidth="1"/>
    <col min="6" max="6" width="13.140625" style="0" bestFit="1" customWidth="1"/>
    <col min="7" max="7" width="12.5742187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0.002267</v>
      </c>
      <c r="C4">
        <v>0.003753</v>
      </c>
      <c r="D4">
        <v>0.003751</v>
      </c>
      <c r="E4">
        <v>0.003753</v>
      </c>
      <c r="F4">
        <v>0.00207</v>
      </c>
      <c r="G4">
        <v>0.011694</v>
      </c>
    </row>
    <row r="5" spans="1:7" ht="12.75">
      <c r="A5" t="s">
        <v>13</v>
      </c>
      <c r="B5">
        <v>4.62418</v>
      </c>
      <c r="C5">
        <v>1.126177</v>
      </c>
      <c r="D5">
        <v>-1.439996</v>
      </c>
      <c r="E5">
        <v>-1.034163</v>
      </c>
      <c r="F5">
        <v>-2.606614</v>
      </c>
      <c r="G5">
        <v>4.255149</v>
      </c>
    </row>
    <row r="6" spans="1:7" ht="12.75">
      <c r="A6" t="s">
        <v>14</v>
      </c>
      <c r="B6" s="50">
        <v>-132.437</v>
      </c>
      <c r="C6" s="50">
        <v>153.9672</v>
      </c>
      <c r="D6" s="50">
        <v>-115.5696</v>
      </c>
      <c r="E6" s="50">
        <v>172.6075</v>
      </c>
      <c r="F6" s="50">
        <v>-237.5741</v>
      </c>
      <c r="G6" s="50">
        <v>0.001762923</v>
      </c>
    </row>
    <row r="7" spans="1:7" ht="12.75">
      <c r="A7" t="s">
        <v>15</v>
      </c>
      <c r="B7" s="50">
        <v>10000</v>
      </c>
      <c r="C7" s="50">
        <v>10000</v>
      </c>
      <c r="D7" s="50">
        <v>10000</v>
      </c>
      <c r="E7" s="50">
        <v>10000</v>
      </c>
      <c r="F7" s="50">
        <v>10000</v>
      </c>
      <c r="G7" s="50">
        <v>10000</v>
      </c>
    </row>
    <row r="8" spans="1:7" ht="12.75">
      <c r="A8" t="s">
        <v>16</v>
      </c>
      <c r="B8" s="50">
        <v>1.7758</v>
      </c>
      <c r="C8" s="50">
        <v>0.5427274</v>
      </c>
      <c r="D8" s="50">
        <v>0.9268407</v>
      </c>
      <c r="E8" s="50">
        <v>1.51244</v>
      </c>
      <c r="F8" s="50">
        <v>-1.701778</v>
      </c>
      <c r="G8" s="50">
        <v>0.7497463</v>
      </c>
    </row>
    <row r="9" spans="1:7" ht="12.75">
      <c r="A9" t="s">
        <v>17</v>
      </c>
      <c r="B9" s="50">
        <v>-0.2847571</v>
      </c>
      <c r="C9" s="50">
        <v>-0.2995115</v>
      </c>
      <c r="D9" s="50">
        <v>-0.1881597</v>
      </c>
      <c r="E9" s="50">
        <v>0.316821</v>
      </c>
      <c r="F9" s="50">
        <v>-0.9537859</v>
      </c>
      <c r="G9" s="50">
        <v>-0.2090768</v>
      </c>
    </row>
    <row r="10" spans="1:7" ht="12.75">
      <c r="A10" t="s">
        <v>18</v>
      </c>
      <c r="B10" s="50">
        <v>-1.155036</v>
      </c>
      <c r="C10" s="50">
        <v>-0.4837448</v>
      </c>
      <c r="D10" s="50">
        <v>-1.190481</v>
      </c>
      <c r="E10" s="50">
        <v>-0.9677137</v>
      </c>
      <c r="F10" s="50">
        <v>-2.958723</v>
      </c>
      <c r="G10" s="50">
        <v>-1.196399</v>
      </c>
    </row>
    <row r="11" spans="1:7" ht="12.75">
      <c r="A11" t="s">
        <v>19</v>
      </c>
      <c r="B11" s="50">
        <v>2.575298</v>
      </c>
      <c r="C11" s="50">
        <v>1.757804</v>
      </c>
      <c r="D11" s="50">
        <v>2.209804</v>
      </c>
      <c r="E11" s="50">
        <v>1.443231</v>
      </c>
      <c r="F11" s="50">
        <v>13.41163</v>
      </c>
      <c r="G11" s="50">
        <v>3.456815</v>
      </c>
    </row>
    <row r="12" spans="1:7" ht="12.75">
      <c r="A12" t="s">
        <v>20</v>
      </c>
      <c r="B12" s="50">
        <v>-0.2040141</v>
      </c>
      <c r="C12" s="50">
        <v>-0.3687988</v>
      </c>
      <c r="D12" s="50">
        <v>-0.1550779</v>
      </c>
      <c r="E12" s="50">
        <v>-0.2200965</v>
      </c>
      <c r="F12" s="50">
        <v>-0.2833066</v>
      </c>
      <c r="G12" s="50">
        <v>-0.2462981</v>
      </c>
    </row>
    <row r="13" spans="1:7" ht="12.75">
      <c r="A13" t="s">
        <v>21</v>
      </c>
      <c r="B13" s="50">
        <v>-0.08907981</v>
      </c>
      <c r="C13" s="50">
        <v>-0.05745661</v>
      </c>
      <c r="D13" s="50">
        <v>-0.1746656</v>
      </c>
      <c r="E13" s="50">
        <v>0.05464136</v>
      </c>
      <c r="F13" s="50">
        <v>-0.1653464</v>
      </c>
      <c r="G13" s="50">
        <v>-0.07759144</v>
      </c>
    </row>
    <row r="14" spans="1:7" ht="12.75">
      <c r="A14" t="s">
        <v>22</v>
      </c>
      <c r="B14" s="50">
        <v>0.1447968</v>
      </c>
      <c r="C14" s="50">
        <v>-0.009075914</v>
      </c>
      <c r="D14" s="50">
        <v>-0.003355629</v>
      </c>
      <c r="E14" s="50">
        <v>-0.04027148</v>
      </c>
      <c r="F14" s="50">
        <v>0.1226149</v>
      </c>
      <c r="G14" s="50">
        <v>0.0246396</v>
      </c>
    </row>
    <row r="15" spans="1:7" ht="12.75">
      <c r="A15" t="s">
        <v>23</v>
      </c>
      <c r="B15" s="50">
        <v>-0.4157808</v>
      </c>
      <c r="C15" s="50">
        <v>-0.1939557</v>
      </c>
      <c r="D15" s="50">
        <v>-0.1614059</v>
      </c>
      <c r="E15" s="50">
        <v>-0.2089628</v>
      </c>
      <c r="F15" s="50">
        <v>-0.4154277</v>
      </c>
      <c r="G15" s="50">
        <v>-0.2513804</v>
      </c>
    </row>
    <row r="16" spans="1:7" ht="12.75">
      <c r="A16" t="s">
        <v>24</v>
      </c>
      <c r="B16" s="50">
        <v>-0.0572041</v>
      </c>
      <c r="C16" s="50">
        <v>-0.02650414</v>
      </c>
      <c r="D16" s="50">
        <v>-0.01561881</v>
      </c>
      <c r="E16" s="50">
        <v>-0.03178779</v>
      </c>
      <c r="F16" s="50">
        <v>-0.02396395</v>
      </c>
      <c r="G16" s="50">
        <v>-0.02928241</v>
      </c>
    </row>
    <row r="17" spans="1:7" ht="12.75">
      <c r="A17" t="s">
        <v>25</v>
      </c>
      <c r="B17" s="50">
        <v>-0.02912477</v>
      </c>
      <c r="C17" s="50">
        <v>-0.0187014</v>
      </c>
      <c r="D17" s="50">
        <v>-0.008269027</v>
      </c>
      <c r="E17" s="50">
        <v>-0.01450895</v>
      </c>
      <c r="F17" s="50">
        <v>-0.02463914</v>
      </c>
      <c r="G17" s="50">
        <v>-0.01748567</v>
      </c>
    </row>
    <row r="18" spans="1:7" ht="12.75">
      <c r="A18" t="s">
        <v>26</v>
      </c>
      <c r="B18" s="50">
        <v>0.06897862</v>
      </c>
      <c r="C18" s="50">
        <v>-0.01198991</v>
      </c>
      <c r="D18" s="50">
        <v>0.061928</v>
      </c>
      <c r="E18" s="50">
        <v>-0.0105263</v>
      </c>
      <c r="F18" s="50">
        <v>0.0540421</v>
      </c>
      <c r="G18" s="50">
        <v>0.02668098</v>
      </c>
    </row>
    <row r="19" spans="1:7" ht="12.75">
      <c r="A19" t="s">
        <v>27</v>
      </c>
      <c r="B19" s="50">
        <v>-0.2138851</v>
      </c>
      <c r="C19" s="50">
        <v>-0.1891546</v>
      </c>
      <c r="D19" s="50">
        <v>-0.1995994</v>
      </c>
      <c r="E19" s="50">
        <v>-0.1928918</v>
      </c>
      <c r="F19" s="50">
        <v>-0.1493645</v>
      </c>
      <c r="G19" s="50">
        <v>-0.1908788</v>
      </c>
    </row>
    <row r="20" spans="1:7" ht="12.75">
      <c r="A20" t="s">
        <v>28</v>
      </c>
      <c r="B20" s="50">
        <v>-0.001020722</v>
      </c>
      <c r="C20" s="50">
        <v>0.00131533</v>
      </c>
      <c r="D20" s="50">
        <v>0.001013489</v>
      </c>
      <c r="E20" s="50">
        <v>0.005616917</v>
      </c>
      <c r="F20" s="50">
        <v>0.001018012</v>
      </c>
      <c r="G20" s="50">
        <v>0.001898989</v>
      </c>
    </row>
    <row r="21" spans="1:7" ht="12.75">
      <c r="A21" t="s">
        <v>29</v>
      </c>
      <c r="B21" s="50">
        <v>-108.8979</v>
      </c>
      <c r="C21" s="50">
        <v>35.84289</v>
      </c>
      <c r="D21" s="50">
        <v>-10.74403</v>
      </c>
      <c r="E21" s="50">
        <v>38.0487</v>
      </c>
      <c r="F21" s="50">
        <v>4.814958</v>
      </c>
      <c r="G21" s="50">
        <v>0.009540875</v>
      </c>
    </row>
    <row r="22" spans="1:7" ht="12.75">
      <c r="A22" t="s">
        <v>30</v>
      </c>
      <c r="B22" s="50">
        <v>92.48624</v>
      </c>
      <c r="C22" s="50">
        <v>22.52358</v>
      </c>
      <c r="D22" s="50">
        <v>-28.79999</v>
      </c>
      <c r="E22" s="50">
        <v>-20.68329</v>
      </c>
      <c r="F22" s="50">
        <v>-52.13275</v>
      </c>
      <c r="G22" s="50">
        <v>0</v>
      </c>
    </row>
    <row r="23" spans="1:7" ht="12.75">
      <c r="A23" t="s">
        <v>31</v>
      </c>
      <c r="B23" s="50">
        <v>-6.466399</v>
      </c>
      <c r="C23" s="50">
        <v>-3.949182</v>
      </c>
      <c r="D23" s="50">
        <v>-3.799201</v>
      </c>
      <c r="E23" s="50">
        <v>-3.450147</v>
      </c>
      <c r="F23" s="50">
        <v>4.017198</v>
      </c>
      <c r="G23" s="50">
        <v>-3.101248</v>
      </c>
    </row>
    <row r="24" spans="1:7" ht="12.75">
      <c r="A24" t="s">
        <v>32</v>
      </c>
      <c r="B24" s="50">
        <v>4.227963</v>
      </c>
      <c r="C24" s="50">
        <v>2.286136</v>
      </c>
      <c r="D24" s="50">
        <v>3.472741</v>
      </c>
      <c r="E24" s="50">
        <v>4.260703</v>
      </c>
      <c r="F24" s="50">
        <v>6.083066</v>
      </c>
      <c r="G24" s="50">
        <v>3.83315</v>
      </c>
    </row>
    <row r="25" spans="1:7" ht="12.75">
      <c r="A25" t="s">
        <v>33</v>
      </c>
      <c r="B25" s="50">
        <v>-0.9395417</v>
      </c>
      <c r="C25" s="50">
        <v>-0.3061288</v>
      </c>
      <c r="D25" s="50">
        <v>-0.4333723</v>
      </c>
      <c r="E25" s="50">
        <v>-0.4074007</v>
      </c>
      <c r="F25" s="50">
        <v>-1.83546</v>
      </c>
      <c r="G25" s="50">
        <v>-0.6562013</v>
      </c>
    </row>
    <row r="26" spans="1:7" ht="12.75">
      <c r="A26" t="s">
        <v>34</v>
      </c>
      <c r="B26" s="50">
        <v>-0.01805194</v>
      </c>
      <c r="C26" s="50">
        <v>-0.3721893</v>
      </c>
      <c r="D26" s="50">
        <v>-0.3314932</v>
      </c>
      <c r="E26" s="50">
        <v>0.2769686</v>
      </c>
      <c r="F26" s="50">
        <v>0.8655704</v>
      </c>
      <c r="G26" s="50">
        <v>0.009599233</v>
      </c>
    </row>
    <row r="27" spans="1:7" ht="12.75">
      <c r="A27" t="s">
        <v>35</v>
      </c>
      <c r="B27" s="50">
        <v>-0.3310634</v>
      </c>
      <c r="C27" s="50">
        <v>-0.5735466</v>
      </c>
      <c r="D27" s="50">
        <v>-0.4489664</v>
      </c>
      <c r="E27" s="50">
        <v>-0.3156631</v>
      </c>
      <c r="F27" s="50">
        <v>0.09622279</v>
      </c>
      <c r="G27" s="50">
        <v>-0.357344</v>
      </c>
    </row>
    <row r="28" spans="1:7" ht="12.75">
      <c r="A28" t="s">
        <v>36</v>
      </c>
      <c r="B28" s="50">
        <v>0.5285024</v>
      </c>
      <c r="C28" s="50">
        <v>-0.1405016</v>
      </c>
      <c r="D28" s="50">
        <v>0.06154422</v>
      </c>
      <c r="E28" s="50">
        <v>0.3518944</v>
      </c>
      <c r="F28" s="50">
        <v>0.4195163</v>
      </c>
      <c r="G28" s="50">
        <v>0.1981992</v>
      </c>
    </row>
    <row r="29" spans="1:7" ht="12.75">
      <c r="A29" t="s">
        <v>37</v>
      </c>
      <c r="B29" s="50">
        <v>0.0677395</v>
      </c>
      <c r="C29" s="50">
        <v>0.03679164</v>
      </c>
      <c r="D29" s="50">
        <v>-0.05530529</v>
      </c>
      <c r="E29" s="50">
        <v>-0.08219256</v>
      </c>
      <c r="F29" s="50">
        <v>-0.1892042</v>
      </c>
      <c r="G29" s="50">
        <v>-0.0395065</v>
      </c>
    </row>
    <row r="30" spans="1:7" ht="12.75">
      <c r="A30" t="s">
        <v>38</v>
      </c>
      <c r="B30" s="50">
        <v>-0.01050124</v>
      </c>
      <c r="C30" s="50">
        <v>0.04577258</v>
      </c>
      <c r="D30" s="50">
        <v>0.07205403</v>
      </c>
      <c r="E30" s="50">
        <v>-0.05372343</v>
      </c>
      <c r="F30" s="50">
        <v>0.1531206</v>
      </c>
      <c r="G30" s="50">
        <v>0.03422559</v>
      </c>
    </row>
    <row r="31" spans="1:7" ht="12.75">
      <c r="A31" t="s">
        <v>39</v>
      </c>
      <c r="B31" s="50">
        <v>-0.01790266</v>
      </c>
      <c r="C31" s="50">
        <v>-0.03988951</v>
      </c>
      <c r="D31" s="50">
        <v>-0.02299802</v>
      </c>
      <c r="E31" s="50">
        <v>-0.02512676</v>
      </c>
      <c r="F31" s="50">
        <v>0.000228114</v>
      </c>
      <c r="G31" s="50">
        <v>-0.02375056</v>
      </c>
    </row>
    <row r="32" spans="1:7" ht="12.75">
      <c r="A32" t="s">
        <v>40</v>
      </c>
      <c r="B32" s="50">
        <v>0.04050043</v>
      </c>
      <c r="C32" s="50">
        <v>-0.02912046</v>
      </c>
      <c r="D32" s="50">
        <v>0.001694068</v>
      </c>
      <c r="E32" s="50">
        <v>0.02988957</v>
      </c>
      <c r="F32" s="50">
        <v>0.04380105</v>
      </c>
      <c r="G32" s="50">
        <v>0.01229552</v>
      </c>
    </row>
    <row r="33" spans="1:7" ht="12.75">
      <c r="A33" t="s">
        <v>41</v>
      </c>
      <c r="B33" s="50">
        <v>0.09795906</v>
      </c>
      <c r="C33" s="50">
        <v>0.04414517</v>
      </c>
      <c r="D33" s="50">
        <v>0.05002426</v>
      </c>
      <c r="E33" s="50">
        <v>0.04315289</v>
      </c>
      <c r="F33" s="50">
        <v>0.04341451</v>
      </c>
      <c r="G33" s="50">
        <v>0.0530447</v>
      </c>
    </row>
    <row r="34" spans="1:7" ht="12.75">
      <c r="A34" t="s">
        <v>42</v>
      </c>
      <c r="B34" s="50">
        <v>-0.01178265</v>
      </c>
      <c r="C34" s="50">
        <v>0.0007483237</v>
      </c>
      <c r="D34" s="50">
        <v>0.008988057</v>
      </c>
      <c r="E34" s="50">
        <v>0.00390559</v>
      </c>
      <c r="F34" s="50">
        <v>-0.02776498</v>
      </c>
      <c r="G34" s="50">
        <v>-0.002111615</v>
      </c>
    </row>
    <row r="35" spans="1:7" ht="12.75">
      <c r="A35" t="s">
        <v>43</v>
      </c>
      <c r="B35" s="50">
        <v>-0.001817575</v>
      </c>
      <c r="C35" s="50">
        <v>0.002016796</v>
      </c>
      <c r="D35" s="50">
        <v>-5.173369E-05</v>
      </c>
      <c r="E35" s="50">
        <v>-0.002610936</v>
      </c>
      <c r="F35" s="50">
        <v>0.0001828978</v>
      </c>
      <c r="G35" s="50">
        <v>-0.0003954487</v>
      </c>
    </row>
    <row r="36" spans="1:6" ht="12.75">
      <c r="A36" t="s">
        <v>44</v>
      </c>
      <c r="B36" s="50">
        <v>20.51392</v>
      </c>
      <c r="C36" s="50">
        <v>20.51086</v>
      </c>
      <c r="D36" s="50">
        <v>20.51697</v>
      </c>
      <c r="E36" s="50">
        <v>20.51392</v>
      </c>
      <c r="F36" s="50">
        <v>20.52307</v>
      </c>
    </row>
    <row r="37" spans="1:6" ht="12.75">
      <c r="A37" t="s">
        <v>45</v>
      </c>
      <c r="B37" s="50">
        <v>0.1169841</v>
      </c>
      <c r="C37" s="50">
        <v>0.04882813</v>
      </c>
      <c r="D37" s="50">
        <v>0.01169841</v>
      </c>
      <c r="E37" s="50">
        <v>-0.0005086263</v>
      </c>
      <c r="F37" s="50">
        <v>-0.01729329</v>
      </c>
    </row>
    <row r="38" spans="1:7" ht="12.75">
      <c r="A38" t="s">
        <v>55</v>
      </c>
      <c r="B38" s="50">
        <v>0.0002268357</v>
      </c>
      <c r="C38" s="50">
        <v>-0.0002618802</v>
      </c>
      <c r="D38" s="50">
        <v>0.0001964142</v>
      </c>
      <c r="E38" s="50">
        <v>-0.0002932976</v>
      </c>
      <c r="F38" s="50">
        <v>0.0004039076</v>
      </c>
      <c r="G38" s="50">
        <v>0.0001682575</v>
      </c>
    </row>
    <row r="39" spans="1:7" ht="12.75">
      <c r="A39" t="s">
        <v>56</v>
      </c>
      <c r="B39" s="50">
        <v>0.0001830285</v>
      </c>
      <c r="C39" s="50">
        <v>-6.034306E-05</v>
      </c>
      <c r="D39" s="50">
        <v>1.883053E-05</v>
      </c>
      <c r="E39" s="50">
        <v>-6.528943E-05</v>
      </c>
      <c r="F39" s="50">
        <v>0</v>
      </c>
      <c r="G39" s="50">
        <v>0.0006338482</v>
      </c>
    </row>
    <row r="40" spans="2:7" ht="12.75">
      <c r="B40" t="s">
        <v>46</v>
      </c>
      <c r="C40">
        <v>-0.003752</v>
      </c>
      <c r="D40" t="s">
        <v>47</v>
      </c>
      <c r="E40">
        <v>3.116423</v>
      </c>
      <c r="F40" t="s">
        <v>48</v>
      </c>
      <c r="G40">
        <v>54.99912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12.507</v>
      </c>
      <c r="C44">
        <v>12.507</v>
      </c>
      <c r="D44">
        <v>12.507</v>
      </c>
      <c r="E44">
        <v>12.507</v>
      </c>
      <c r="F44">
        <v>12.507</v>
      </c>
      <c r="J44">
        <v>12.507</v>
      </c>
    </row>
    <row r="50" spans="1:7" ht="12.75">
      <c r="A50" t="s">
        <v>58</v>
      </c>
      <c r="B50">
        <f>-0.017/(B7*B7+B22*B22)*(B21*B22+B6*B7)</f>
        <v>0.00022683566189111095</v>
      </c>
      <c r="C50">
        <f>-0.017/(C7*C7+C22*C22)*(C21*C22+C6*C7)</f>
        <v>-0.00026188015418551194</v>
      </c>
      <c r="D50">
        <f>-0.017/(D7*D7+D22*D22)*(D21*D22+D6*D7)</f>
        <v>0.0001964140881115038</v>
      </c>
      <c r="E50">
        <f>-0.017/(E7*E7+E22*E22)*(E21*E22+E6*E7)</f>
        <v>-0.00029329770998648153</v>
      </c>
      <c r="F50">
        <f>-0.017/(F7*F7+F22*F22)*(F21*F22+F6*F7)</f>
        <v>0.0004039076653923413</v>
      </c>
      <c r="G50">
        <f>(B50*B$4+C50*C$4+D50*D$4+E50*E$4+F50*F$4)/SUM(B$4:F$4)</f>
        <v>2.2393440669835483E-07</v>
      </c>
    </row>
    <row r="51" spans="1:7" ht="12.75">
      <c r="A51" t="s">
        <v>59</v>
      </c>
      <c r="B51">
        <f>-0.017/(B7*B7+B22*B22)*(B21*B7-B6*B22)</f>
        <v>0.000183028512253378</v>
      </c>
      <c r="C51">
        <f>-0.017/(C7*C7+C22*C22)*(C21*C7-C6*C22)</f>
        <v>-6.034306513967903E-05</v>
      </c>
      <c r="D51">
        <f>-0.017/(D7*D7+D22*D22)*(D21*D7-D6*D22)</f>
        <v>1.8830523377347047E-05</v>
      </c>
      <c r="E51">
        <f>-0.017/(E7*E7+E22*E22)*(E21*E7-E6*E22)</f>
        <v>-6.528942615919862E-05</v>
      </c>
      <c r="F51">
        <f>-0.017/(F7*F7+F22*F22)*(F21*F7-F6*F22)</f>
        <v>-6.079746865701743E-06</v>
      </c>
      <c r="G51">
        <f>(B51*B$4+C51*C$4+D51*D$4+E51*E$4+F51*F$4)/SUM(B$4:F$4)</f>
        <v>9.459501155227818E-08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10000.186629430234</v>
      </c>
      <c r="C62">
        <f>C7+(2/0.017)*(C8*C50-C23*C51)</f>
        <v>9999.955242908016</v>
      </c>
      <c r="D62">
        <f>D7+(2/0.017)*(D8*D50-D23*D51)</f>
        <v>10000.0298335899</v>
      </c>
      <c r="E62">
        <f>E7+(2/0.017)*(E8*E50-E23*E51)</f>
        <v>9999.92131137573</v>
      </c>
      <c r="F62">
        <f>F7+(2/0.017)*(F8*F50-F23*F51)</f>
        <v>9999.922007337405</v>
      </c>
    </row>
    <row r="63" spans="1:6" ht="12.75">
      <c r="A63" t="s">
        <v>67</v>
      </c>
      <c r="B63">
        <f>B8+(3/0.017)*(B9*B50-B24*B51)</f>
        <v>1.6278416159395843</v>
      </c>
      <c r="C63">
        <f>C8+(3/0.017)*(C9*C50-C24*C51)</f>
        <v>0.580913618476441</v>
      </c>
      <c r="D63">
        <f>D8+(3/0.017)*(D9*D50-D24*D51)</f>
        <v>0.9087788035625637</v>
      </c>
      <c r="E63">
        <f>E8+(3/0.017)*(E9*E50-E24*E51)</f>
        <v>1.545132231787497</v>
      </c>
      <c r="F63">
        <f>F8+(3/0.017)*(F9*F50-F24*F51)</f>
        <v>-1.763235282595137</v>
      </c>
    </row>
    <row r="64" spans="1:6" ht="12.75">
      <c r="A64" t="s">
        <v>68</v>
      </c>
      <c r="B64">
        <f>B9+(4/0.017)*(B10*B50-B25*B51)</f>
        <v>-0.3059430849451886</v>
      </c>
      <c r="C64">
        <f>C9+(4/0.017)*(C10*C50-C25*C51)</f>
        <v>-0.27405022642566873</v>
      </c>
      <c r="D64">
        <f>D9+(4/0.017)*(D10*D50-D25*D51)</f>
        <v>-0.24125772654184152</v>
      </c>
      <c r="E64">
        <f>E9+(4/0.017)*(E10*E50-E25*E51)</f>
        <v>0.3773455304029857</v>
      </c>
      <c r="F64">
        <f>F9+(4/0.017)*(F10*F50-F25*F51)</f>
        <v>-1.2376000250952341</v>
      </c>
    </row>
    <row r="65" spans="1:6" ht="12.75">
      <c r="A65" t="s">
        <v>69</v>
      </c>
      <c r="B65">
        <f>B10+(5/0.017)*(B11*B50-B26*B51)</f>
        <v>-0.9822496923181347</v>
      </c>
      <c r="C65">
        <f>C10+(5/0.017)*(C11*C50-C26*C51)</f>
        <v>-0.6257427487417945</v>
      </c>
      <c r="D65">
        <f>D10+(5/0.017)*(D11*D50-D26*D51)</f>
        <v>-1.060987227053769</v>
      </c>
      <c r="E65">
        <f>E10+(5/0.017)*(E11*E50-E26*E51)</f>
        <v>-1.086894060683348</v>
      </c>
      <c r="F65">
        <f>F10+(5/0.017)*(F11*F50-F26*F51)</f>
        <v>-1.3639222319610793</v>
      </c>
    </row>
    <row r="66" spans="1:6" ht="12.75">
      <c r="A66" t="s">
        <v>70</v>
      </c>
      <c r="B66">
        <f>B11+(6/0.017)*(B12*B50-B27*B51)</f>
        <v>2.5803508358193854</v>
      </c>
      <c r="C66">
        <f>C11+(6/0.017)*(C12*C50-C27*C51)</f>
        <v>1.7796763035634082</v>
      </c>
      <c r="D66">
        <f>D11+(6/0.017)*(D12*D50-D27*D51)</f>
        <v>2.202037454579799</v>
      </c>
      <c r="E66">
        <f>E11+(6/0.017)*(E12*E50-E27*E51)</f>
        <v>1.458740765917908</v>
      </c>
      <c r="F66">
        <f>F11+(6/0.017)*(F12*F50-F27*F51)</f>
        <v>13.371449518638707</v>
      </c>
    </row>
    <row r="67" spans="1:6" ht="12.75">
      <c r="A67" t="s">
        <v>71</v>
      </c>
      <c r="B67">
        <f>B12+(7/0.017)*(B13*B50-B28*B51)</f>
        <v>-0.25216482938810403</v>
      </c>
      <c r="C67">
        <f>C12+(7/0.017)*(C13*C50-C28*C51)</f>
        <v>-0.3660941446592215</v>
      </c>
      <c r="D67">
        <f>D12+(7/0.017)*(D13*D50-D28*D51)</f>
        <v>-0.16968142123254676</v>
      </c>
      <c r="E67">
        <f>E12+(7/0.017)*(E13*E50-E28*E51)</f>
        <v>-0.21723523036455178</v>
      </c>
      <c r="F67">
        <f>F12+(7/0.017)*(F13*F50-F28*F51)</f>
        <v>-0.30975594579205573</v>
      </c>
    </row>
    <row r="68" spans="1:6" ht="12.75">
      <c r="A68" t="s">
        <v>72</v>
      </c>
      <c r="B68">
        <f>B13+(8/0.017)*(B14*B50-B29*B51)</f>
        <v>-0.07945777797085782</v>
      </c>
      <c r="C68">
        <f>C13+(8/0.017)*(C14*C50-C29*C51)</f>
        <v>-0.0552933525473835</v>
      </c>
      <c r="D68">
        <f>D13+(8/0.017)*(D14*D50-D29*D51)</f>
        <v>-0.17448567776651275</v>
      </c>
      <c r="E68">
        <f>E13+(8/0.017)*(E14*E50-E29*E51)</f>
        <v>0.05767440836932277</v>
      </c>
      <c r="F68">
        <f>F13+(8/0.017)*(F14*F50-F29*F51)</f>
        <v>-0.14258179559558223</v>
      </c>
    </row>
    <row r="69" spans="1:6" ht="12.75">
      <c r="A69" t="s">
        <v>73</v>
      </c>
      <c r="B69">
        <f>B14+(9/0.017)*(B15*B50-B30*B51)</f>
        <v>0.09588344825174121</v>
      </c>
      <c r="C69">
        <f>C14+(9/0.017)*(C15*C50-C30*C51)</f>
        <v>0.019276842328199442</v>
      </c>
      <c r="D69">
        <f>D14+(9/0.017)*(D15*D50-D30*D51)</f>
        <v>-0.020857562520351335</v>
      </c>
      <c r="E69">
        <f>E14+(9/0.017)*(E15*E50-E30*E51)</f>
        <v>-0.009681677107809795</v>
      </c>
      <c r="F69">
        <f>F14+(9/0.017)*(F15*F50-F30*F51)</f>
        <v>0.034275401080854695</v>
      </c>
    </row>
    <row r="70" spans="1:6" ht="12.75">
      <c r="A70" t="s">
        <v>74</v>
      </c>
      <c r="B70">
        <f>B15+(10/0.017)*(B16*B50-B31*B51)</f>
        <v>-0.42148623097718074</v>
      </c>
      <c r="C70">
        <f>C15+(10/0.017)*(C16*C50-C31*C51)</f>
        <v>-0.19128872766503852</v>
      </c>
      <c r="D70">
        <f>D15+(10/0.017)*(D16*D50-D31*D51)</f>
        <v>-0.16295571739429066</v>
      </c>
      <c r="E70">
        <f>E15+(10/0.017)*(E16*E50-E31*E51)</f>
        <v>-0.2044435210171228</v>
      </c>
      <c r="F70">
        <f>F15+(10/0.017)*(F16*F50-F31*F51)</f>
        <v>-0.4211205448368837</v>
      </c>
    </row>
    <row r="71" spans="1:6" ht="12.75">
      <c r="A71" t="s">
        <v>75</v>
      </c>
      <c r="B71">
        <f>B16+(11/0.017)*(B17*B50-B32*B51)</f>
        <v>-0.06627539230693429</v>
      </c>
      <c r="C71">
        <f>C16+(11/0.017)*(C17*C50-C32*C51)</f>
        <v>-0.024472176193595138</v>
      </c>
      <c r="D71">
        <f>D16+(11/0.017)*(D17*D50-D32*D51)</f>
        <v>-0.016690374084315496</v>
      </c>
      <c r="E71">
        <f>E16+(11/0.017)*(E17*E50-E32*E51)</f>
        <v>-0.027771551087630054</v>
      </c>
      <c r="F71">
        <f>F16+(11/0.017)*(F17*F50-F32*F51)</f>
        <v>-0.030231127670614952</v>
      </c>
    </row>
    <row r="72" spans="1:6" ht="12.75">
      <c r="A72" t="s">
        <v>76</v>
      </c>
      <c r="B72">
        <f>B17+(12/0.017)*(B18*B50-B33*B51)</f>
        <v>-0.030735939474943977</v>
      </c>
      <c r="C72">
        <f>C17+(12/0.017)*(C18*C50-C33*C51)</f>
        <v>-0.014604618107024035</v>
      </c>
      <c r="D72">
        <f>D17+(12/0.017)*(D18*D50-D33*D51)</f>
        <v>-0.00034793383444372585</v>
      </c>
      <c r="E72">
        <f>E17+(12/0.017)*(E18*E50-E33*E51)</f>
        <v>-0.010340879098935257</v>
      </c>
      <c r="F72">
        <f>F17+(12/0.017)*(F18*F50-F33*F51)</f>
        <v>-0.009044809876472054</v>
      </c>
    </row>
    <row r="73" spans="1:6" ht="12.75">
      <c r="A73" t="s">
        <v>77</v>
      </c>
      <c r="B73">
        <f>B18+(13/0.017)*(B19*B50-B34*B51)</f>
        <v>0.033526696749754455</v>
      </c>
      <c r="C73">
        <f>C18+(13/0.017)*(C19*C50-C34*C51)</f>
        <v>0.025924966203691502</v>
      </c>
      <c r="D73">
        <f>D18+(13/0.017)*(D19*D50-D34*D51)</f>
        <v>0.031818941680660975</v>
      </c>
      <c r="E73">
        <f>E18+(13/0.017)*(E19*E50-E34*E51)</f>
        <v>0.03293171884035796</v>
      </c>
      <c r="F73">
        <f>F18+(13/0.017)*(F19*F50-F34*F51)</f>
        <v>0.007778716647698053</v>
      </c>
    </row>
    <row r="74" spans="1:6" ht="12.75">
      <c r="A74" t="s">
        <v>78</v>
      </c>
      <c r="B74">
        <f>B19+(14/0.017)*(B20*B50-B35*B51)</f>
        <v>-0.21380181490779118</v>
      </c>
      <c r="C74">
        <f>C19+(14/0.017)*(C20*C50-C35*C51)</f>
        <v>-0.18933804872889692</v>
      </c>
      <c r="D74">
        <f>D19+(14/0.017)*(D20*D50-D35*D51)</f>
        <v>-0.19943466307865473</v>
      </c>
      <c r="E74">
        <f>E19+(14/0.017)*(E20*E50-E35*E51)</f>
        <v>-0.19438889033473386</v>
      </c>
      <c r="F74">
        <f>F19+(14/0.017)*(F20*F50-F35*F51)</f>
        <v>-0.14902496308728075</v>
      </c>
    </row>
    <row r="75" spans="1:6" ht="12.75">
      <c r="A75" t="s">
        <v>79</v>
      </c>
      <c r="B75" s="50">
        <f>B20</f>
        <v>-0.001020722</v>
      </c>
      <c r="C75" s="50">
        <f>C20</f>
        <v>0.00131533</v>
      </c>
      <c r="D75" s="50">
        <f>D20</f>
        <v>0.001013489</v>
      </c>
      <c r="E75" s="50">
        <f>E20</f>
        <v>0.005616917</v>
      </c>
      <c r="F75" s="50">
        <f>F20</f>
        <v>0.001018012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92.35191201586382</v>
      </c>
      <c r="C82">
        <f>C22+(2/0.017)*(C8*C51+C23*C50)</f>
        <v>22.64139912426063</v>
      </c>
      <c r="D82">
        <f>D22+(2/0.017)*(D8*D51+D23*D50)</f>
        <v>-28.885726906411634</v>
      </c>
      <c r="E82">
        <f>E22+(2/0.017)*(E8*E51+E23*E50)</f>
        <v>-20.575857779468645</v>
      </c>
      <c r="F82">
        <f>F22+(2/0.017)*(F8*F51+F23*F50)</f>
        <v>-51.94064135940466</v>
      </c>
    </row>
    <row r="83" spans="1:6" ht="12.75">
      <c r="A83" t="s">
        <v>82</v>
      </c>
      <c r="B83">
        <f>B23+(3/0.017)*(B9*B51+B24*B50)</f>
        <v>-6.306351802848905</v>
      </c>
      <c r="C83">
        <f>C23+(3/0.017)*(C9*C51+C24*C50)</f>
        <v>-4.0516443893319645</v>
      </c>
      <c r="D83">
        <f>D23+(3/0.017)*(D9*D51+D24*D50)</f>
        <v>-3.679456509800075</v>
      </c>
      <c r="E83">
        <f>E23+(3/0.017)*(E9*E51+E24*E50)</f>
        <v>-3.674324557785479</v>
      </c>
      <c r="F83">
        <f>F23+(3/0.017)*(F9*F51+F24*F50)</f>
        <v>4.451809017057106</v>
      </c>
    </row>
    <row r="84" spans="1:6" ht="12.75">
      <c r="A84" t="s">
        <v>83</v>
      </c>
      <c r="B84">
        <f>B24+(4/0.017)*(B10*B51+B25*B50)</f>
        <v>4.128074509629908</v>
      </c>
      <c r="C84">
        <f>C24+(4/0.017)*(C10*C51+C25*C50)</f>
        <v>2.3118676944287073</v>
      </c>
      <c r="D84">
        <f>D24+(4/0.017)*(D10*D51+D25*D50)</f>
        <v>3.4474379869604537</v>
      </c>
      <c r="E84">
        <f>E24+(4/0.017)*(E10*E51+E25*E50)</f>
        <v>4.30368445047442</v>
      </c>
      <c r="F84">
        <f>F24+(4/0.017)*(F10*F51+F25*F50)</f>
        <v>5.912861746674047</v>
      </c>
    </row>
    <row r="85" spans="1:6" ht="12.75">
      <c r="A85" t="s">
        <v>84</v>
      </c>
      <c r="B85">
        <f>B25+(5/0.017)*(B11*B51+B26*B50)</f>
        <v>-0.8021128359438879</v>
      </c>
      <c r="C85">
        <f>C25+(5/0.017)*(C11*C51+C26*C50)</f>
        <v>-0.3086588852954678</v>
      </c>
      <c r="D85">
        <f>D25+(5/0.017)*(D11*D51+D26*D50)</f>
        <v>-0.4402835260917086</v>
      </c>
      <c r="E85">
        <f>E25+(5/0.017)*(E11*E51+E26*E50)</f>
        <v>-0.4590071646833318</v>
      </c>
      <c r="F85">
        <f>F25+(5/0.017)*(F11*F51+F26*F50)</f>
        <v>-1.756615528223452</v>
      </c>
    </row>
    <row r="86" spans="1:6" ht="12.75">
      <c r="A86" t="s">
        <v>85</v>
      </c>
      <c r="B86">
        <f>B26+(6/0.017)*(B12*B51+B27*B50)</f>
        <v>-0.05773572211834123</v>
      </c>
      <c r="C86">
        <f>C26+(6/0.017)*(C12*C51+C27*C50)</f>
        <v>-0.31132285692267825</v>
      </c>
      <c r="D86">
        <f>D26+(6/0.017)*(D12*D51+D27*D50)</f>
        <v>-0.36364738496586985</v>
      </c>
      <c r="E86">
        <f>E26+(6/0.017)*(E12*E51+E27*E50)</f>
        <v>0.31471680183831124</v>
      </c>
      <c r="F86">
        <f>F26+(6/0.017)*(F12*F51+F27*F50)</f>
        <v>0.8798954193693482</v>
      </c>
    </row>
    <row r="87" spans="1:6" ht="12.75">
      <c r="A87" t="s">
        <v>86</v>
      </c>
      <c r="B87">
        <f>B27+(7/0.017)*(B13*B51+B28*B50)</f>
        <v>-0.28841320433338297</v>
      </c>
      <c r="C87">
        <f>C27+(7/0.017)*(C13*C51+C28*C50)</f>
        <v>-0.5569682576224281</v>
      </c>
      <c r="D87">
        <f>D27+(7/0.017)*(D13*D51+D28*D50)</f>
        <v>-0.4453432382176054</v>
      </c>
      <c r="E87">
        <f>E27+(7/0.017)*(E13*E51+E28*E50)</f>
        <v>-0.3596302337065985</v>
      </c>
      <c r="F87">
        <f>F27+(7/0.017)*(F13*F51+F28*F50)</f>
        <v>0.16640854265231275</v>
      </c>
    </row>
    <row r="88" spans="1:6" ht="12.75">
      <c r="A88" t="s">
        <v>87</v>
      </c>
      <c r="B88">
        <f>B28+(8/0.017)*(B14*B51+B29*B50)</f>
        <v>0.5482048363302225</v>
      </c>
      <c r="C88">
        <f>C28+(8/0.017)*(C14*C51+C29*C50)</f>
        <v>-0.1447779914758747</v>
      </c>
      <c r="D88">
        <f>D28+(8/0.017)*(D14*D51+D29*D50)</f>
        <v>0.05640260759838942</v>
      </c>
      <c r="E88">
        <f>E28+(8/0.017)*(E14*E51+E29*E50)</f>
        <v>0.3644761371509215</v>
      </c>
      <c r="F88">
        <f>F28+(8/0.017)*(F14*F51+F29*F50)</f>
        <v>0.3832026556431111</v>
      </c>
    </row>
    <row r="89" spans="1:6" ht="12.75">
      <c r="A89" t="s">
        <v>88</v>
      </c>
      <c r="B89">
        <f>B29+(9/0.017)*(B15*B51+B30*B50)</f>
        <v>0.02619031336691939</v>
      </c>
      <c r="C89">
        <f>C29+(9/0.017)*(C15*C51+C30*C50)</f>
        <v>0.03664179059899943</v>
      </c>
      <c r="D89">
        <f>D29+(9/0.017)*(D15*D51+D30*D50)</f>
        <v>-0.04942190051669677</v>
      </c>
      <c r="E89">
        <f>E29+(9/0.017)*(E15*E51+E30*E50)</f>
        <v>-0.0666278433746973</v>
      </c>
      <c r="F89">
        <f>F29+(9/0.017)*(F15*F51+F30*F50)</f>
        <v>-0.15512475800363076</v>
      </c>
    </row>
    <row r="90" spans="1:6" ht="12.75">
      <c r="A90" t="s">
        <v>89</v>
      </c>
      <c r="B90">
        <f>B30+(10/0.017)*(B16*B51+B31*B50)</f>
        <v>-0.019048853557944105</v>
      </c>
      <c r="C90">
        <f>C30+(10/0.017)*(C16*C51+C31*C50)</f>
        <v>0.052858234162162177</v>
      </c>
      <c r="D90">
        <f>D30+(10/0.017)*(D16*D51+D31*D50)</f>
        <v>0.06922388559205797</v>
      </c>
      <c r="E90">
        <f>E30+(10/0.017)*(E16*E51+E31*E50)</f>
        <v>-0.04816753133214763</v>
      </c>
      <c r="F90">
        <f>F30+(10/0.017)*(F16*F51+F31*F50)</f>
        <v>0.1532605010253445</v>
      </c>
    </row>
    <row r="91" spans="1:6" ht="12.75">
      <c r="A91" t="s">
        <v>90</v>
      </c>
      <c r="B91">
        <f>B31+(11/0.017)*(B17*B51+B32*B50)</f>
        <v>-0.015407420955639373</v>
      </c>
      <c r="C91">
        <f>C31+(11/0.017)*(C17*C51+C32*C50)</f>
        <v>-0.03422478800678127</v>
      </c>
      <c r="D91">
        <f>D31+(11/0.017)*(D17*D51+D32*D50)</f>
        <v>-0.022883472007819875</v>
      </c>
      <c r="E91">
        <f>E31+(11/0.017)*(E17*E51+E32*E50)</f>
        <v>-0.030186282091287618</v>
      </c>
      <c r="F91">
        <f>F31+(11/0.017)*(F17*F51+F32*F50)</f>
        <v>0.011772536082096455</v>
      </c>
    </row>
    <row r="92" spans="1:6" ht="12.75">
      <c r="A92" t="s">
        <v>91</v>
      </c>
      <c r="B92">
        <f>B32+(12/0.017)*(B18*B51+B33*B50)</f>
        <v>0.06509736817121564</v>
      </c>
      <c r="C92">
        <f>C32+(12/0.017)*(C18*C51+C33*C50)</f>
        <v>-0.03677027365129182</v>
      </c>
      <c r="D92">
        <f>D32+(12/0.017)*(D18*D51+D33*D50)</f>
        <v>0.00945284875039891</v>
      </c>
      <c r="E92">
        <f>E32+(12/0.017)*(E18*E51+E33*E50)</f>
        <v>0.02144059042608073</v>
      </c>
      <c r="F92">
        <f>F32+(12/0.017)*(F18*F51+F33*F50)</f>
        <v>0.055947090769525774</v>
      </c>
    </row>
    <row r="93" spans="1:6" ht="12.75">
      <c r="A93" t="s">
        <v>92</v>
      </c>
      <c r="B93">
        <f>B33+(13/0.017)*(B19*B51+B34*B50)</f>
        <v>0.06597921534407639</v>
      </c>
      <c r="C93">
        <f>C33+(13/0.017)*(C19*C51+C34*C50)</f>
        <v>0.05272379140607837</v>
      </c>
      <c r="D93">
        <f>D33+(13/0.017)*(D19*D51+D34*D50)</f>
        <v>0.04850006341604012</v>
      </c>
      <c r="E93">
        <f>E33+(13/0.017)*(E19*E51+E34*E50)</f>
        <v>0.051907468016805555</v>
      </c>
      <c r="F93">
        <f>F33+(13/0.017)*(F19*F51+F34*F50)</f>
        <v>0.03553315301707893</v>
      </c>
    </row>
    <row r="94" spans="1:6" ht="12.75">
      <c r="A94" t="s">
        <v>93</v>
      </c>
      <c r="B94">
        <f>B34+(14/0.017)*(B20*B51+B35*B50)</f>
        <v>-0.012276036400084966</v>
      </c>
      <c r="C94">
        <f>C34+(14/0.017)*(C20*C51+C35*C50)</f>
        <v>0.0002480049659792607</v>
      </c>
      <c r="D94">
        <f>D34+(14/0.017)*(D20*D51+D35*D50)</f>
        <v>0.008995405602273923</v>
      </c>
      <c r="E94">
        <f>E34+(14/0.017)*(E20*E51+E35*E50)</f>
        <v>0.004234224568711991</v>
      </c>
      <c r="F94">
        <f>F34+(14/0.017)*(F20*F51+F35*F50)</f>
        <v>-0.027709239767416467</v>
      </c>
    </row>
    <row r="95" spans="1:6" ht="12.75">
      <c r="A95" t="s">
        <v>94</v>
      </c>
      <c r="B95" s="50">
        <f>B35</f>
        <v>-0.001817575</v>
      </c>
      <c r="C95" s="50">
        <f>C35</f>
        <v>0.002016796</v>
      </c>
      <c r="D95" s="50">
        <f>D35</f>
        <v>-5.173369E-05</v>
      </c>
      <c r="E95" s="50">
        <f>E35</f>
        <v>-0.002610936</v>
      </c>
      <c r="F95" s="50">
        <f>F35</f>
        <v>0.0001828978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10000.000000000002</v>
      </c>
    </row>
    <row r="103" spans="1:11" ht="12.75">
      <c r="A103" t="s">
        <v>67</v>
      </c>
      <c r="B103">
        <f>B63*10000/B62</f>
        <v>1.6278112361912305</v>
      </c>
      <c r="C103">
        <f>C63*10000/C62</f>
        <v>0.5809162184885035</v>
      </c>
      <c r="D103">
        <f>D63*10000/D62</f>
        <v>0.9087760923572387</v>
      </c>
      <c r="E103">
        <f>E63*10000/E62</f>
        <v>1.545144390316134</v>
      </c>
      <c r="F103">
        <f>F63*10000/F62</f>
        <v>-1.7632490346438399</v>
      </c>
      <c r="G103">
        <f>AVERAGE(C103:E103)</f>
        <v>1.0116122337206255</v>
      </c>
      <c r="H103">
        <f>STDEV(C103:E103)</f>
        <v>0.4902707882531816</v>
      </c>
      <c r="I103">
        <f>(B103*B4+C103*C4+D103*D4+E103*E4+F103*F4)/SUM(B4:F4)</f>
        <v>0.7328618159554048</v>
      </c>
      <c r="K103">
        <f>(LN(H103)+LN(H123))/2-LN(K114*K115^3)</f>
        <v>-5.000298418148557</v>
      </c>
    </row>
    <row r="104" spans="1:11" ht="12.75">
      <c r="A104" t="s">
        <v>68</v>
      </c>
      <c r="B104">
        <f>B64*10000/B62</f>
        <v>-0.30593737525338555</v>
      </c>
      <c r="C104">
        <f>C64*10000/C62</f>
        <v>-0.2740514530002778</v>
      </c>
      <c r="D104">
        <f>D64*10000/D62</f>
        <v>-0.2412570067855814</v>
      </c>
      <c r="E104">
        <f>E64*10000/E62</f>
        <v>0.37734849970641693</v>
      </c>
      <c r="F104">
        <f>F64*10000/F62</f>
        <v>-1.2376096775426346</v>
      </c>
      <c r="G104">
        <f>AVERAGE(C104:E104)</f>
        <v>-0.04598665335981408</v>
      </c>
      <c r="H104">
        <f>STDEV(C104:E104)</f>
        <v>0.36698550079238695</v>
      </c>
      <c r="I104">
        <f>(B104*B4+C104*C4+D104*D4+E104*E4+F104*F4)/SUM(B4:F4)</f>
        <v>-0.24193236362557743</v>
      </c>
      <c r="K104">
        <f>(LN(H104)+LN(H124))/2-LN(K114*K115^4)</f>
        <v>-3.788865559260407</v>
      </c>
    </row>
    <row r="105" spans="1:11" ht="12.75">
      <c r="A105" t="s">
        <v>69</v>
      </c>
      <c r="B105">
        <f>B65*10000/B62</f>
        <v>-0.9822313609902088</v>
      </c>
      <c r="C105">
        <f>C65*10000/C62</f>
        <v>-0.6257455493969057</v>
      </c>
      <c r="D105">
        <f>D65*10000/D62</f>
        <v>-1.06098406175743</v>
      </c>
      <c r="E105">
        <f>E65*10000/E62</f>
        <v>-1.086902613370484</v>
      </c>
      <c r="F105">
        <f>F65*10000/F62</f>
        <v>-1.3639328696366897</v>
      </c>
      <c r="G105">
        <f>AVERAGE(C105:E105)</f>
        <v>-0.9245440748416066</v>
      </c>
      <c r="H105">
        <f>STDEV(C105:E105)</f>
        <v>0.25909141617462994</v>
      </c>
      <c r="I105">
        <f>(B105*B4+C105*C4+D105*D4+E105*E4+F105*F4)/SUM(B4:F4)</f>
        <v>-0.9912388935507815</v>
      </c>
      <c r="K105">
        <f>(LN(H105)+LN(H125))/2-LN(K114*K115^5)</f>
        <v>-4.622124581758355</v>
      </c>
    </row>
    <row r="106" spans="1:11" ht="12.75">
      <c r="A106" t="s">
        <v>70</v>
      </c>
      <c r="B106">
        <f>B66*10000/B62</f>
        <v>2.5803026797774895</v>
      </c>
      <c r="C106">
        <f>C66*10000/C62</f>
        <v>1.7796842689126608</v>
      </c>
      <c r="D106">
        <f>D66*10000/D62</f>
        <v>2.2020308851311614</v>
      </c>
      <c r="E106">
        <f>E66*10000/E62</f>
        <v>1.458752244638636</v>
      </c>
      <c r="F106">
        <f>F66*10000/F62</f>
        <v>13.37155380694715</v>
      </c>
      <c r="G106">
        <f>AVERAGE(C106:E106)</f>
        <v>1.813489132894153</v>
      </c>
      <c r="H106">
        <f>STDEV(C106:E106)</f>
        <v>0.37279063960178666</v>
      </c>
      <c r="I106">
        <f>(B106*B4+C106*C4+D106*D4+E106*E4+F106*F4)/SUM(B4:F4)</f>
        <v>3.4591722868360386</v>
      </c>
      <c r="K106">
        <f>(LN(H106)+LN(H126))/2-LN(K114*K115^6)</f>
        <v>-3.085128866112563</v>
      </c>
    </row>
    <row r="107" spans="1:11" ht="12.75">
      <c r="A107" t="s">
        <v>71</v>
      </c>
      <c r="B107">
        <f>B67*10000/B62</f>
        <v>-0.2521601233380894</v>
      </c>
      <c r="C107">
        <f>C67*10000/C62</f>
        <v>-0.36609578319748587</v>
      </c>
      <c r="D107">
        <f>D67*10000/D62</f>
        <v>-0.16968091501346352</v>
      </c>
      <c r="E107">
        <f>E67*10000/E62</f>
        <v>-0.2172369397721449</v>
      </c>
      <c r="F107">
        <f>F67*10000/F62</f>
        <v>-0.30975836167999454</v>
      </c>
      <c r="G107">
        <f>AVERAGE(C107:E107)</f>
        <v>-0.2510045459943648</v>
      </c>
      <c r="H107">
        <f>STDEV(C107:E107)</f>
        <v>0.10246896375693905</v>
      </c>
      <c r="I107">
        <f>(B107*B4+C107*C4+D107*D4+E107*E4+F107*F4)/SUM(B4:F4)</f>
        <v>-0.2589821488909558</v>
      </c>
      <c r="K107">
        <f>(LN(H107)+LN(H127))/2-LN(K114*K115^7)</f>
        <v>-3.8089561602639357</v>
      </c>
    </row>
    <row r="108" spans="1:9" ht="12.75">
      <c r="A108" t="s">
        <v>72</v>
      </c>
      <c r="B108">
        <f>B68*10000/B62</f>
        <v>-0.07945629508254984</v>
      </c>
      <c r="C108">
        <f>C68*10000/C62</f>
        <v>-0.055293600025457745</v>
      </c>
      <c r="D108">
        <f>D68*10000/D62</f>
        <v>-0.17448515721465035</v>
      </c>
      <c r="E108">
        <f>E68*10000/E62</f>
        <v>0.057674862204878954</v>
      </c>
      <c r="F108">
        <f>F68*10000/F62</f>
        <v>-0.14258290763764295</v>
      </c>
      <c r="G108">
        <f>AVERAGE(C108:E108)</f>
        <v>-0.05736796501174305</v>
      </c>
      <c r="H108">
        <f>STDEV(C108:E108)</f>
        <v>0.1160939098178337</v>
      </c>
      <c r="I108">
        <f>(B108*B4+C108*C4+D108*D4+E108*E4+F108*F4)/SUM(B4:F4)</f>
        <v>-0.07187578475790993</v>
      </c>
    </row>
    <row r="109" spans="1:9" ht="12.75">
      <c r="A109" t="s">
        <v>73</v>
      </c>
      <c r="B109">
        <f>B69*10000/B62</f>
        <v>0.09588165881780569</v>
      </c>
      <c r="C109">
        <f>C69*10000/C62</f>
        <v>0.01927692860612612</v>
      </c>
      <c r="D109">
        <f>D69*10000/D62</f>
        <v>-0.02085750029494032</v>
      </c>
      <c r="E109">
        <f>E69*10000/E62</f>
        <v>-0.009681753292194504</v>
      </c>
      <c r="F109">
        <f>F69*10000/F62</f>
        <v>0.03427566840591881</v>
      </c>
      <c r="G109">
        <f>AVERAGE(C109:E109)</f>
        <v>-0.0037541083270029012</v>
      </c>
      <c r="H109">
        <f>STDEV(C109:E109)</f>
        <v>0.02071342142014955</v>
      </c>
      <c r="I109">
        <f>(B109*B4+C109*C4+D109*D4+E109*E4+F109*F4)/SUM(B4:F4)</f>
        <v>0.015780977522578024</v>
      </c>
    </row>
    <row r="110" spans="1:11" ht="12.75">
      <c r="A110" t="s">
        <v>74</v>
      </c>
      <c r="B110">
        <f>B70*10000/B62</f>
        <v>-0.42147836495047003</v>
      </c>
      <c r="C110">
        <f>C70*10000/C62</f>
        <v>-0.19128958382158837</v>
      </c>
      <c r="D110">
        <f>D70*10000/D62</f>
        <v>-0.16295523124033656</v>
      </c>
      <c r="E110">
        <f>E70*10000/E62</f>
        <v>-0.2044451297677228</v>
      </c>
      <c r="F110">
        <f>F70*10000/F62</f>
        <v>-0.4211238292937566</v>
      </c>
      <c r="G110">
        <f>AVERAGE(C110:E110)</f>
        <v>-0.18622998160988258</v>
      </c>
      <c r="H110">
        <f>STDEV(C110:E110)</f>
        <v>0.021202655514315247</v>
      </c>
      <c r="I110">
        <f>(B110*B4+C110*C4+D110*D4+E110*E4+F110*F4)/SUM(B4:F4)</f>
        <v>-0.2516131353382057</v>
      </c>
      <c r="K110">
        <f>EXP(AVERAGE(K103:K107))</f>
        <v>0.017230491257279986</v>
      </c>
    </row>
    <row r="111" spans="1:9" ht="12.75">
      <c r="A111" t="s">
        <v>75</v>
      </c>
      <c r="B111">
        <f>B71*10000/B62</f>
        <v>-0.06627415543614745</v>
      </c>
      <c r="C111">
        <f>C71*10000/C62</f>
        <v>-0.02447228572442946</v>
      </c>
      <c r="D111">
        <f>D71*10000/D62</f>
        <v>-0.016690324291086477</v>
      </c>
      <c r="E111">
        <f>E71*10000/E62</f>
        <v>-0.027771769619864543</v>
      </c>
      <c r="F111">
        <f>F71*10000/F62</f>
        <v>-0.030231363453067907</v>
      </c>
      <c r="G111">
        <f>AVERAGE(C111:E111)</f>
        <v>-0.02297812654512683</v>
      </c>
      <c r="H111">
        <f>STDEV(C111:E111)</f>
        <v>0.005689814705550171</v>
      </c>
      <c r="I111">
        <f>(B111*B4+C111*C4+D111*D4+E111*E4+F111*F4)/SUM(B4:F4)</f>
        <v>-0.030235974018506966</v>
      </c>
    </row>
    <row r="112" spans="1:9" ht="12.75">
      <c r="A112" t="s">
        <v>76</v>
      </c>
      <c r="B112">
        <f>B72*10000/B62</f>
        <v>-0.03073536586256208</v>
      </c>
      <c r="C112">
        <f>C72*10000/C62</f>
        <v>-0.014604683473340197</v>
      </c>
      <c r="D112">
        <f>D72*10000/D62</f>
        <v>-0.0003479327964352897</v>
      </c>
      <c r="E112">
        <f>E72*10000/E62</f>
        <v>-0.010340960470530562</v>
      </c>
      <c r="F112">
        <f>F72*10000/F62</f>
        <v>-0.009044880419902734</v>
      </c>
      <c r="G112">
        <f>AVERAGE(C112:E112)</f>
        <v>-0.008431192246768684</v>
      </c>
      <c r="H112">
        <f>STDEV(C112:E112)</f>
        <v>0.007317728197140494</v>
      </c>
      <c r="I112">
        <f>(B112*B4+C112*C4+D112*D4+E112*E4+F112*F4)/SUM(B4:F4)</f>
        <v>-0.011756193056329526</v>
      </c>
    </row>
    <row r="113" spans="1:9" ht="12.75">
      <c r="A113" t="s">
        <v>77</v>
      </c>
      <c r="B113">
        <f>B73*10000/B62</f>
        <v>0.033526071054600565</v>
      </c>
      <c r="C113">
        <f>C73*10000/C62</f>
        <v>0.02592508223682054</v>
      </c>
      <c r="D113">
        <f>D73*10000/D62</f>
        <v>0.03181884675361846</v>
      </c>
      <c r="E113">
        <f>E73*10000/E62</f>
        <v>0.032931977977562116</v>
      </c>
      <c r="F113">
        <f>F73*10000/F62</f>
        <v>0.007778777316453517</v>
      </c>
      <c r="G113">
        <f>AVERAGE(C113:E113)</f>
        <v>0.030225302322667038</v>
      </c>
      <c r="H113">
        <f>STDEV(C113:E113)</f>
        <v>0.0037654594501159906</v>
      </c>
      <c r="I113">
        <f>(B113*B4+C113*C4+D113*D4+E113*E4+F113*F4)/SUM(B4:F4)</f>
        <v>0.027725324694320846</v>
      </c>
    </row>
    <row r="114" spans="1:11" ht="12.75">
      <c r="A114" t="s">
        <v>78</v>
      </c>
      <c r="B114">
        <f>B74*10000/B62</f>
        <v>-0.21379782481116819</v>
      </c>
      <c r="C114">
        <f>C74*10000/C62</f>
        <v>-0.18933889615473606</v>
      </c>
      <c r="D114">
        <f>D74*10000/D62</f>
        <v>-0.19943406809523476</v>
      </c>
      <c r="E114">
        <f>E74*10000/E62</f>
        <v>-0.19439041996620568</v>
      </c>
      <c r="F114">
        <f>F74*10000/F62</f>
        <v>-0.14902612538171223</v>
      </c>
      <c r="G114">
        <f>AVERAGE(C114:E114)</f>
        <v>-0.1943877947387255</v>
      </c>
      <c r="H114">
        <f>STDEV(C114:E114)</f>
        <v>0.005047586482262838</v>
      </c>
      <c r="I114">
        <f>(B114*B4+C114*C4+D114*D4+E114*E4+F114*F4)/SUM(B4:F4)</f>
        <v>-0.19118744781417105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-0.0010207029506789876</v>
      </c>
      <c r="C115">
        <f>C75*10000/C62</f>
        <v>0.0013153358870609288</v>
      </c>
      <c r="D115">
        <f>D75*10000/D62</f>
        <v>0.001013485976407501</v>
      </c>
      <c r="E115">
        <f>E75*10000/E62</f>
        <v>0.005616961199094933</v>
      </c>
      <c r="F115">
        <f>F75*10000/F62</f>
        <v>0.001018019939808568</v>
      </c>
      <c r="G115">
        <f>AVERAGE(C115:E115)</f>
        <v>0.0026485943541877874</v>
      </c>
      <c r="H115">
        <f>STDEV(C115:E115)</f>
        <v>0.002575107694174824</v>
      </c>
      <c r="I115">
        <f>(B115*B4+C115*C4+D115*D4+E115*E4+F115*F4)/SUM(B4:F4)</f>
        <v>0.0018989268018508377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92.35018848955784</v>
      </c>
      <c r="C122">
        <f>C82*10000/C62</f>
        <v>22.64150046103251</v>
      </c>
      <c r="D122">
        <f>D82*10000/D62</f>
        <v>-28.88564073017568</v>
      </c>
      <c r="E122">
        <f>E82*10000/E62</f>
        <v>-20.576019689336874</v>
      </c>
      <c r="F122">
        <f>F82*10000/F62</f>
        <v>-51.94104646145581</v>
      </c>
      <c r="G122">
        <f>AVERAGE(C122:E122)</f>
        <v>-8.940053319493348</v>
      </c>
      <c r="H122">
        <f>STDEV(C122:E122)</f>
        <v>27.664207106923797</v>
      </c>
      <c r="I122">
        <f>(B122*B4+C122*C4+D122*D4+E122*E4+F122*F4)/SUM(B4:F4)</f>
        <v>0.07962178324348254</v>
      </c>
    </row>
    <row r="123" spans="1:9" ht="12.75">
      <c r="A123" t="s">
        <v>82</v>
      </c>
      <c r="B123">
        <f>B83*10000/B62</f>
        <v>-6.306234109961019</v>
      </c>
      <c r="C123">
        <f>C83*10000/C62</f>
        <v>-4.051662523395189</v>
      </c>
      <c r="D123">
        <f>D83*10000/D62</f>
        <v>-3.6794455326931663</v>
      </c>
      <c r="E123">
        <f>E83*10000/E62</f>
        <v>-3.674353470767448</v>
      </c>
      <c r="F123">
        <f>F83*10000/F62</f>
        <v>4.451843738171765</v>
      </c>
      <c r="G123">
        <f>AVERAGE(C123:E123)</f>
        <v>-3.801820508951934</v>
      </c>
      <c r="H123">
        <f>STDEV(C123:E123)</f>
        <v>0.21638451055808763</v>
      </c>
      <c r="I123">
        <f>(B123*B4+C123*C4+D123*D4+E123*E4+F123*F4)/SUM(B4:F4)</f>
        <v>-3.0702997568610058</v>
      </c>
    </row>
    <row r="124" spans="1:9" ht="12.75">
      <c r="A124" t="s">
        <v>83</v>
      </c>
      <c r="B124">
        <f>B84*10000/B62</f>
        <v>4.127997469048342</v>
      </c>
      <c r="C124">
        <f>C84*10000/C62</f>
        <v>2.311878041722524</v>
      </c>
      <c r="D124">
        <f>D84*10000/D62</f>
        <v>3.447427702046026</v>
      </c>
      <c r="E124">
        <f>E84*10000/E62</f>
        <v>4.303718315841771</v>
      </c>
      <c r="F124">
        <f>F84*10000/F62</f>
        <v>5.912907863016839</v>
      </c>
      <c r="G124">
        <f>AVERAGE(C124:E124)</f>
        <v>3.35434135320344</v>
      </c>
      <c r="H124">
        <f>STDEV(C124:E124)</f>
        <v>0.9991775220932938</v>
      </c>
      <c r="I124">
        <f>(B124*B4+C124*C4+D124*D4+E124*E4+F124*F4)/SUM(B4:F4)</f>
        <v>3.806433498723285</v>
      </c>
    </row>
    <row r="125" spans="1:9" ht="12.75">
      <c r="A125" t="s">
        <v>84</v>
      </c>
      <c r="B125">
        <f>B85*10000/B62</f>
        <v>-0.8020978664371075</v>
      </c>
      <c r="C125">
        <f>C85*10000/C62</f>
        <v>-0.308660266769063</v>
      </c>
      <c r="D125">
        <f>D85*10000/D62</f>
        <v>-0.44028221257181155</v>
      </c>
      <c r="E125">
        <f>E85*10000/E62</f>
        <v>-0.4590107765759852</v>
      </c>
      <c r="F125">
        <f>F85*10000/F62</f>
        <v>-1.7566292286425251</v>
      </c>
      <c r="G125">
        <f>AVERAGE(C125:E125)</f>
        <v>-0.40265108530561994</v>
      </c>
      <c r="H125">
        <f>STDEV(C125:E125)</f>
        <v>0.08193531140047965</v>
      </c>
      <c r="I125">
        <f>(B125*B4+C125*C4+D125*D4+E125*E4+F125*F4)/SUM(B4:F4)</f>
        <v>-0.6404480166431821</v>
      </c>
    </row>
    <row r="126" spans="1:9" ht="12.75">
      <c r="A126" t="s">
        <v>85</v>
      </c>
      <c r="B126">
        <f>B86*10000/B62</f>
        <v>-0.05773464461995821</v>
      </c>
      <c r="C126">
        <f>C86*10000/C62</f>
        <v>-0.31132425031948907</v>
      </c>
      <c r="D126">
        <f>D86*10000/D62</f>
        <v>-0.3636463000784113</v>
      </c>
      <c r="E126">
        <f>E86*10000/E62</f>
        <v>0.3147192783210155</v>
      </c>
      <c r="F126">
        <f>F86*10000/F62</f>
        <v>0.8799022819615275</v>
      </c>
      <c r="G126">
        <f>AVERAGE(C126:E126)</f>
        <v>-0.12008375735896165</v>
      </c>
      <c r="H126">
        <f>STDEV(C126:E126)</f>
        <v>0.37745815542936195</v>
      </c>
      <c r="I126">
        <f>(B126*B4+C126*C4+D126*D4+E126*E4+F126*F4)/SUM(B4:F4)</f>
        <v>0.021753081493043752</v>
      </c>
    </row>
    <row r="127" spans="1:9" ht="12.75">
      <c r="A127" t="s">
        <v>86</v>
      </c>
      <c r="B127">
        <f>B87*10000/B62</f>
        <v>-0.2884078217946373</v>
      </c>
      <c r="C127">
        <f>C87*10000/C62</f>
        <v>-0.5569707504615391</v>
      </c>
      <c r="D127">
        <f>D87*10000/D62</f>
        <v>-0.4453419096028158</v>
      </c>
      <c r="E127">
        <f>E87*10000/E62</f>
        <v>-0.35963306360970027</v>
      </c>
      <c r="F127">
        <f>F87*10000/F62</f>
        <v>0.16640984052696722</v>
      </c>
      <c r="G127">
        <f>AVERAGE(C127:E127)</f>
        <v>-0.4539819078913517</v>
      </c>
      <c r="H127">
        <f>STDEV(C127:E127)</f>
        <v>0.09895214924814943</v>
      </c>
      <c r="I127">
        <f>(B127*B4+C127*C4+D127*D4+E127*E4+F127*F4)/SUM(B4:F4)</f>
        <v>-0.3475595600389345</v>
      </c>
    </row>
    <row r="128" spans="1:9" ht="12.75">
      <c r="A128" t="s">
        <v>87</v>
      </c>
      <c r="B128">
        <f>B88*10000/B62</f>
        <v>0.5481946054055361</v>
      </c>
      <c r="C128">
        <f>C88*10000/C62</f>
        <v>-0.14477863946296307</v>
      </c>
      <c r="D128">
        <f>D88*10000/D62</f>
        <v>0.05640243932966498</v>
      </c>
      <c r="E128">
        <f>E88*10000/E62</f>
        <v>0.3644790051860708</v>
      </c>
      <c r="F128">
        <f>F88*10000/F62</f>
        <v>0.38320564436596366</v>
      </c>
      <c r="G128">
        <f>AVERAGE(C128:E128)</f>
        <v>0.09203426835092425</v>
      </c>
      <c r="H128">
        <f>STDEV(C128:E128)</f>
        <v>0.2564918275265717</v>
      </c>
      <c r="I128">
        <f>(B128*B4+C128*C4+D128*D4+E128*E4+F128*F4)/SUM(B4:F4)</f>
        <v>0.19700486576736512</v>
      </c>
    </row>
    <row r="129" spans="1:9" ht="12.75">
      <c r="A129" t="s">
        <v>88</v>
      </c>
      <c r="B129">
        <f>B89*10000/B62</f>
        <v>0.026189824587715314</v>
      </c>
      <c r="C129">
        <f>C89*10000/C62</f>
        <v>0.036641954597732666</v>
      </c>
      <c r="D129">
        <f>D89*10000/D62</f>
        <v>-0.04942175307386544</v>
      </c>
      <c r="E129">
        <f>E89*10000/E62</f>
        <v>-0.06662836766415618</v>
      </c>
      <c r="F129">
        <f>F89*10000/F62</f>
        <v>-0.15512596787235797</v>
      </c>
      <c r="G129">
        <f>AVERAGE(C129:E129)</f>
        <v>-0.02646938871342965</v>
      </c>
      <c r="H129">
        <f>STDEV(C129:E129)</f>
        <v>0.05532899906305234</v>
      </c>
      <c r="I129">
        <f>(B129*B4+C129*C4+D129*D4+E129*E4+F129*F4)/SUM(B4:F4)</f>
        <v>-0.0358893436689616</v>
      </c>
    </row>
    <row r="130" spans="1:9" ht="12.75">
      <c r="A130" t="s">
        <v>89</v>
      </c>
      <c r="B130">
        <f>B90*10000/B62</f>
        <v>-0.019048498056910185</v>
      </c>
      <c r="C130">
        <f>C90*10000/C62</f>
        <v>0.05285847074130588</v>
      </c>
      <c r="D130">
        <f>D90*10000/D62</f>
        <v>0.06922367907297268</v>
      </c>
      <c r="E130">
        <f>E90*10000/E62</f>
        <v>-0.04816791035880763</v>
      </c>
      <c r="F130">
        <f>F90*10000/F62</f>
        <v>0.15326169635412173</v>
      </c>
      <c r="G130">
        <f>AVERAGE(C130:E130)</f>
        <v>0.02463807981849031</v>
      </c>
      <c r="H130">
        <f>STDEV(C130:E130)</f>
        <v>0.06358057223088918</v>
      </c>
      <c r="I130">
        <f>(B130*B4+C130*C4+D130*D4+E130*E4+F130*F4)/SUM(B4:F4)</f>
        <v>0.03535529432321747</v>
      </c>
    </row>
    <row r="131" spans="1:9" ht="12.75">
      <c r="A131" t="s">
        <v>90</v>
      </c>
      <c r="B131">
        <f>B91*10000/B62</f>
        <v>-0.015407133413186327</v>
      </c>
      <c r="C131">
        <f>C91*10000/C62</f>
        <v>-0.03422494118766536</v>
      </c>
      <c r="D131">
        <f>D91*10000/D62</f>
        <v>-0.02288340373841161</v>
      </c>
      <c r="E131">
        <f>E91*10000/E62</f>
        <v>-0.030186519624857695</v>
      </c>
      <c r="F131">
        <f>F91*10000/F62</f>
        <v>0.01177262789995602</v>
      </c>
      <c r="G131">
        <f>AVERAGE(C131:E131)</f>
        <v>-0.029098288183644887</v>
      </c>
      <c r="H131">
        <f>STDEV(C131:E131)</f>
        <v>0.005748547962785009</v>
      </c>
      <c r="I131">
        <f>(B131*B4+C131*C4+D131*D4+E131*E4+F131*F4)/SUM(B4:F4)</f>
        <v>-0.021683371267600712</v>
      </c>
    </row>
    <row r="132" spans="1:9" ht="12.75">
      <c r="A132" t="s">
        <v>91</v>
      </c>
      <c r="B132">
        <f>B92*10000/B62</f>
        <v>0.06509615328541583</v>
      </c>
      <c r="C132">
        <f>C92*10000/C62</f>
        <v>-0.036770438225080415</v>
      </c>
      <c r="D132">
        <f>D92*10000/D62</f>
        <v>0.009452820549241743</v>
      </c>
      <c r="E132">
        <f>E92*10000/E62</f>
        <v>0.021440759140464734</v>
      </c>
      <c r="F132">
        <f>F92*10000/F62</f>
        <v>0.05594752711918634</v>
      </c>
      <c r="G132">
        <f>AVERAGE(C132:E132)</f>
        <v>-0.001958952845124646</v>
      </c>
      <c r="H132">
        <f>STDEV(C132:E132)</f>
        <v>0.030737717932304103</v>
      </c>
      <c r="I132">
        <f>(B132*B4+C132*C4+D132*D4+E132*E4+F132*F4)/SUM(B4:F4)</f>
        <v>0.015474516154315545</v>
      </c>
    </row>
    <row r="133" spans="1:9" ht="12.75">
      <c r="A133" t="s">
        <v>92</v>
      </c>
      <c r="B133">
        <f>B93*10000/B62</f>
        <v>0.06597798400072018</v>
      </c>
      <c r="C133">
        <f>C93*10000/C62</f>
        <v>0.05272402738349271</v>
      </c>
      <c r="D133">
        <f>D93*10000/D62</f>
        <v>0.04849991872337158</v>
      </c>
      <c r="E133">
        <f>E93*10000/E62</f>
        <v>0.0519078764727444</v>
      </c>
      <c r="F133">
        <f>F93*10000/F62</f>
        <v>0.0355334301517618</v>
      </c>
      <c r="G133">
        <f>AVERAGE(C133:E133)</f>
        <v>0.05104394085986957</v>
      </c>
      <c r="H133">
        <f>STDEV(C133:E133)</f>
        <v>0.002240661074442684</v>
      </c>
      <c r="I133">
        <f>(B133*B4+C133*C4+D133*D4+E133*E4+F133*F4)/SUM(B4:F4)</f>
        <v>0.051156407621367465</v>
      </c>
    </row>
    <row r="134" spans="1:9" ht="12.75">
      <c r="A134" t="s">
        <v>93</v>
      </c>
      <c r="B134">
        <f>B94*10000/B62</f>
        <v>-0.012275807297392808</v>
      </c>
      <c r="C134">
        <f>C94*10000/C62</f>
        <v>0.00024800607598233625</v>
      </c>
      <c r="D134">
        <f>D94*10000/D62</f>
        <v>0.008995378765829815</v>
      </c>
      <c r="E134">
        <f>E94*10000/E62</f>
        <v>0.0042342578875047875</v>
      </c>
      <c r="F134">
        <f>F94*10000/F62</f>
        <v>-0.027709455880840787</v>
      </c>
      <c r="G134">
        <f>AVERAGE(C134:E134)</f>
        <v>0.004492547576438979</v>
      </c>
      <c r="H134">
        <f>STDEV(C134:E134)</f>
        <v>0.00437940263236091</v>
      </c>
      <c r="I134">
        <f>(B134*B4+C134*C4+D134*D4+E134*E4+F134*F4)/SUM(B4:F4)</f>
        <v>-0.002220355675960954</v>
      </c>
    </row>
    <row r="135" spans="1:9" ht="12.75">
      <c r="A135" t="s">
        <v>94</v>
      </c>
      <c r="B135">
        <f>B95*10000/B62</f>
        <v>-0.0018175410793343936</v>
      </c>
      <c r="C135">
        <f>C95*10000/C62</f>
        <v>0.0020168050266328092</v>
      </c>
      <c r="D135">
        <f>D95*10000/D62</f>
        <v>-5.17335356602913E-05</v>
      </c>
      <c r="E135">
        <f>E95*10000/E62</f>
        <v>-0.0026109565452578573</v>
      </c>
      <c r="F135">
        <f>F95*10000/F62</f>
        <v>0.00018289922647976597</v>
      </c>
      <c r="G135">
        <f>AVERAGE(C135:E135)</f>
        <v>-0.0002152950180951131</v>
      </c>
      <c r="H135">
        <f>STDEV(C135:E135)</f>
        <v>0.0023182123631085225</v>
      </c>
      <c r="I135">
        <f>(B135*B4+C135*C4+D135*D4+E135*E4+F135*F4)/SUM(B4:F4)</f>
        <v>-0.0003953871597857838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Per HAGEN</cp:lastModifiedBy>
  <cp:lastPrinted>2006-02-23T07:17:35Z</cp:lastPrinted>
  <dcterms:created xsi:type="dcterms:W3CDTF">2006-02-23T07:17:35Z</dcterms:created>
  <dcterms:modified xsi:type="dcterms:W3CDTF">2006-02-23T17:11:18Z</dcterms:modified>
  <cp:category/>
  <cp:version/>
  <cp:contentType/>
  <cp:contentStatus/>
</cp:coreProperties>
</file>