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<sst xmlns="http://schemas.openxmlformats.org/spreadsheetml/2006/main" count="202" uniqueCount="98">
  <si>
    <t xml:space="preserve"> Wed 06/10/2004       09:28:13</t>
  </si>
  <si>
    <t>LISSNER</t>
  </si>
  <si>
    <t>HCMQAP059_REF10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</si>
  <si>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</si>
  <si>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</si>
  <si>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</si>
  <si>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</si>
  <si>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</si>
  <si>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</si>
  <si>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</si>
  <si>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</si>
  <si>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</si>
  <si>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</si>
  <si>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</si>
  <si>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</si>
  <si>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</si>
  <si>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</si>
  <si>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</si>
  <si>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</si>
  <si>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</si>
  <si>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</si>
  <si>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</si>
  <si>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</si>
  <si>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</si>
  <si>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</si>
  <si>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</si>
  <si>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</si>
  <si>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</si>
  <si>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</si>
  <si>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</si>
  <si>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</si>
  <si>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</t>
  </si>
  <si>
    <t>a4</t>
  </si>
  <si>
    <t>a5*!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</si>
  <si>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</si>
  <si>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</si>
  <si>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</si>
  <si>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</si>
  <si>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</si>
  <si>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</si>
  <si>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</si>
  <si>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</si>
  <si>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</si>
  <si>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</si>
  <si>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</si>
  <si>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</si>
  <si>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</si>
  <si>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</si>
  <si>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</si>
  <si>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</si>
  <si>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</si>
  <si>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</si>
  <si>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</si>
  <si>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</si>
  <si>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HCMQAP059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</si>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</sst>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1257362"/>
        <c:axId val="57098531"/>
      </c:lineChart>
      <c:catAx>
        <c:axId val="212573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98531"/>
        <c:crosses val="autoZero"/>
        <c:auto val="1"/>
        <c:lblOffset val="100"/>
        <c:noMultiLvlLbl val="0"/>
      </c:catAx>
      <c:valAx>
        <c:axId val="57098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5736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-0.003755</v>
      </c>
      <c r="D4" s="13">
        <v>-0.003755</v>
      </c>
      <c r="E4" s="13">
        <v>-0.003755</v>
      </c>
      <c r="F4" s="24">
        <v>-0.002084</v>
      </c>
      <c r="G4" s="34">
        <v>-0.011704</v>
      </c>
    </row>
    <row r="5" spans="1:7" ht="12.75" thickBot="1">
      <c r="A5" s="44" t="s">
        <v>13</v>
      </c>
      <c r="B5" s="45">
        <v>6.921879</v>
      </c>
      <c r="C5" s="46">
        <v>2.394558</v>
      </c>
      <c r="D5" s="46">
        <v>-0.800128</v>
      </c>
      <c r="E5" s="46">
        <v>-2.590993</v>
      </c>
      <c r="F5" s="47">
        <v>-5.59863</v>
      </c>
      <c r="G5" s="48">
        <v>6.947018</v>
      </c>
    </row>
    <row r="6" spans="1:7" ht="12.75" thickTop="1">
      <c r="A6" s="6" t="s">
        <v>14</v>
      </c>
      <c r="B6" s="39">
        <v>-74.0304</v>
      </c>
      <c r="C6" s="40">
        <v>74.10909</v>
      </c>
      <c r="D6" s="40">
        <v>-31.97538</v>
      </c>
      <c r="E6" s="40">
        <v>47.26162</v>
      </c>
      <c r="F6" s="41">
        <v>-80.97803</v>
      </c>
      <c r="G6" s="42">
        <v>-0.01110997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4.685934</v>
      </c>
      <c r="C8" s="14">
        <v>1.26387</v>
      </c>
      <c r="D8" s="14">
        <v>1.848879</v>
      </c>
      <c r="E8" s="14">
        <v>1.611755</v>
      </c>
      <c r="F8" s="25">
        <v>-1.950269</v>
      </c>
      <c r="G8" s="35">
        <v>1.554642</v>
      </c>
    </row>
    <row r="9" spans="1:7" ht="12">
      <c r="A9" s="20" t="s">
        <v>17</v>
      </c>
      <c r="B9" s="29">
        <v>-0.01865833</v>
      </c>
      <c r="C9" s="14">
        <v>-0.1129823</v>
      </c>
      <c r="D9" s="14">
        <v>-0.650599</v>
      </c>
      <c r="E9" s="14">
        <v>0.5237279</v>
      </c>
      <c r="F9" s="25">
        <v>-0.7990271</v>
      </c>
      <c r="G9" s="35">
        <v>-0.1669318</v>
      </c>
    </row>
    <row r="10" spans="1:7" ht="12">
      <c r="A10" s="20" t="s">
        <v>18</v>
      </c>
      <c r="B10" s="29">
        <v>-0.2933933</v>
      </c>
      <c r="C10" s="14">
        <v>-0.2520363</v>
      </c>
      <c r="D10" s="14">
        <v>-0.6371727</v>
      </c>
      <c r="E10" s="14">
        <v>-0.4430617</v>
      </c>
      <c r="F10" s="25">
        <v>-1.036513</v>
      </c>
      <c r="G10" s="35">
        <v>-0.5012488</v>
      </c>
    </row>
    <row r="11" spans="1:7" ht="12">
      <c r="A11" s="21" t="s">
        <v>19</v>
      </c>
      <c r="B11" s="31">
        <v>2.807118</v>
      </c>
      <c r="C11" s="16">
        <v>2.908768</v>
      </c>
      <c r="D11" s="16">
        <v>3.097951</v>
      </c>
      <c r="E11" s="16">
        <v>2.510744</v>
      </c>
      <c r="F11" s="27">
        <v>13.72824</v>
      </c>
      <c r="G11" s="37">
        <v>4.288219</v>
      </c>
    </row>
    <row r="12" spans="1:7" ht="12">
      <c r="A12" s="20" t="s">
        <v>20</v>
      </c>
      <c r="B12" s="29">
        <v>-0.1141029</v>
      </c>
      <c r="C12" s="14">
        <v>-0.1171924</v>
      </c>
      <c r="D12" s="14">
        <v>-0.0597458</v>
      </c>
      <c r="E12" s="14">
        <v>-0.1304048</v>
      </c>
      <c r="F12" s="25">
        <v>-0.1624835</v>
      </c>
      <c r="G12" s="35">
        <v>-0.1121823</v>
      </c>
    </row>
    <row r="13" spans="1:7" ht="12">
      <c r="A13" s="20" t="s">
        <v>21</v>
      </c>
      <c r="B13" s="29">
        <v>-0.005064006</v>
      </c>
      <c r="C13" s="14">
        <v>-0.03589754</v>
      </c>
      <c r="D13" s="14">
        <v>-0.21985</v>
      </c>
      <c r="E13" s="14">
        <v>0.1751893</v>
      </c>
      <c r="F13" s="25">
        <v>-0.0270054</v>
      </c>
      <c r="G13" s="35">
        <v>-0.02371094</v>
      </c>
    </row>
    <row r="14" spans="1:7" ht="12">
      <c r="A14" s="20" t="s">
        <v>22</v>
      </c>
      <c r="B14" s="29">
        <v>-0.002600668</v>
      </c>
      <c r="C14" s="14">
        <v>-0.104066</v>
      </c>
      <c r="D14" s="14">
        <v>-0.1068283</v>
      </c>
      <c r="E14" s="14">
        <v>-0.02728948</v>
      </c>
      <c r="F14" s="25">
        <v>-0.02143249</v>
      </c>
      <c r="G14" s="35">
        <v>-0.06053224</v>
      </c>
    </row>
    <row r="15" spans="1:7" ht="12">
      <c r="A15" s="21" t="s">
        <v>23</v>
      </c>
      <c r="B15" s="31">
        <v>-0.3421611</v>
      </c>
      <c r="C15" s="16">
        <v>-0.03650774</v>
      </c>
      <c r="D15" s="16">
        <v>-0.05639644</v>
      </c>
      <c r="E15" s="16">
        <v>-0.118353</v>
      </c>
      <c r="F15" s="27">
        <v>-0.3332598</v>
      </c>
      <c r="G15" s="37">
        <v>-0.1448223</v>
      </c>
    </row>
    <row r="16" spans="1:7" ht="12">
      <c r="A16" s="20" t="s">
        <v>24</v>
      </c>
      <c r="B16" s="29">
        <v>-0.0082709</v>
      </c>
      <c r="C16" s="14">
        <v>0.01088695</v>
      </c>
      <c r="D16" s="14">
        <v>0.02211092</v>
      </c>
      <c r="E16" s="14">
        <v>0.01331986</v>
      </c>
      <c r="F16" s="25">
        <v>-0.01244844</v>
      </c>
      <c r="G16" s="35">
        <v>0.008276079</v>
      </c>
    </row>
    <row r="17" spans="1:7" ht="12">
      <c r="A17" s="20" t="s">
        <v>25</v>
      </c>
      <c r="B17" s="29">
        <v>-0.04025133</v>
      </c>
      <c r="C17" s="14">
        <v>-0.01997752</v>
      </c>
      <c r="D17" s="14">
        <v>-0.02249864</v>
      </c>
      <c r="E17" s="14">
        <v>-0.02841784</v>
      </c>
      <c r="F17" s="25">
        <v>-0.03672795</v>
      </c>
      <c r="G17" s="35">
        <v>-0.02778391</v>
      </c>
    </row>
    <row r="18" spans="1:7" ht="12">
      <c r="A18" s="20" t="s">
        <v>26</v>
      </c>
      <c r="B18" s="29">
        <v>0.03483143</v>
      </c>
      <c r="C18" s="14">
        <v>0.003318069</v>
      </c>
      <c r="D18" s="14">
        <v>0.0229542</v>
      </c>
      <c r="E18" s="14">
        <v>0.02212851</v>
      </c>
      <c r="F18" s="25">
        <v>0.01758474</v>
      </c>
      <c r="G18" s="35">
        <v>0.01904653</v>
      </c>
    </row>
    <row r="19" spans="1:7" ht="12">
      <c r="A19" s="21" t="s">
        <v>27</v>
      </c>
      <c r="B19" s="31">
        <v>-0.1919608</v>
      </c>
      <c r="C19" s="16">
        <v>-0.1683963</v>
      </c>
      <c r="D19" s="16">
        <v>-0.181416</v>
      </c>
      <c r="E19" s="16">
        <v>-0.1586305</v>
      </c>
      <c r="F19" s="27">
        <v>-0.1420995</v>
      </c>
      <c r="G19" s="37">
        <v>-0.1690802</v>
      </c>
    </row>
    <row r="20" spans="1:7" ht="12.75" thickBot="1">
      <c r="A20" s="44" t="s">
        <v>28</v>
      </c>
      <c r="B20" s="45">
        <v>-0.005746401</v>
      </c>
      <c r="C20" s="46">
        <v>0.006831464</v>
      </c>
      <c r="D20" s="46">
        <v>-0.003782604</v>
      </c>
      <c r="E20" s="46">
        <v>0.005831993</v>
      </c>
      <c r="F20" s="47">
        <v>0.004237049</v>
      </c>
      <c r="G20" s="48">
        <v>0.001871749</v>
      </c>
    </row>
    <row r="21" spans="1:7" ht="12.75" thickTop="1">
      <c r="A21" s="6" t="s">
        <v>29</v>
      </c>
      <c r="B21" s="39">
        <v>-119.1279</v>
      </c>
      <c r="C21" s="40">
        <v>62.4884</v>
      </c>
      <c r="D21" s="40">
        <v>5.006237</v>
      </c>
      <c r="E21" s="40">
        <v>30.08043</v>
      </c>
      <c r="F21" s="41">
        <v>-46.78532</v>
      </c>
      <c r="G21" s="43">
        <v>-0.004638319</v>
      </c>
    </row>
    <row r="22" spans="1:7" ht="12">
      <c r="A22" s="20" t="s">
        <v>30</v>
      </c>
      <c r="B22" s="29">
        <v>138.4464</v>
      </c>
      <c r="C22" s="14">
        <v>47.89153</v>
      </c>
      <c r="D22" s="14">
        <v>-16.00257</v>
      </c>
      <c r="E22" s="14">
        <v>-51.82033</v>
      </c>
      <c r="F22" s="25">
        <v>-111.9773</v>
      </c>
      <c r="G22" s="36">
        <v>0</v>
      </c>
    </row>
    <row r="23" spans="1:7" ht="12">
      <c r="A23" s="20" t="s">
        <v>31</v>
      </c>
      <c r="B23" s="29">
        <v>4.336403</v>
      </c>
      <c r="C23" s="14">
        <v>5.648162</v>
      </c>
      <c r="D23" s="14">
        <v>5.854327</v>
      </c>
      <c r="E23" s="14">
        <v>4.29313</v>
      </c>
      <c r="F23" s="25">
        <v>10.62057</v>
      </c>
      <c r="G23" s="49">
        <v>5.845653</v>
      </c>
    </row>
    <row r="24" spans="1:7" ht="12">
      <c r="A24" s="20" t="s">
        <v>32</v>
      </c>
      <c r="B24" s="29">
        <v>-1.738486</v>
      </c>
      <c r="C24" s="14">
        <v>2.607642</v>
      </c>
      <c r="D24" s="14">
        <v>4.383347</v>
      </c>
      <c r="E24" s="14">
        <v>2.085</v>
      </c>
      <c r="F24" s="25">
        <v>2.301395</v>
      </c>
      <c r="G24" s="35">
        <v>2.239376</v>
      </c>
    </row>
    <row r="25" spans="1:7" ht="12">
      <c r="A25" s="20" t="s">
        <v>33</v>
      </c>
      <c r="B25" s="50">
        <v>0.8141196</v>
      </c>
      <c r="C25" s="51">
        <v>2.721134</v>
      </c>
      <c r="D25" s="51">
        <v>1.787899</v>
      </c>
      <c r="E25" s="51">
        <v>2.243503</v>
      </c>
      <c r="F25" s="52">
        <v>-0.8867327</v>
      </c>
      <c r="G25" s="49">
        <v>1.62416</v>
      </c>
    </row>
    <row r="26" spans="1:7" ht="12">
      <c r="A26" s="21" t="s">
        <v>34</v>
      </c>
      <c r="B26" s="31">
        <v>1.099955</v>
      </c>
      <c r="C26" s="16">
        <v>0.6343214</v>
      </c>
      <c r="D26" s="16">
        <v>0.6443082</v>
      </c>
      <c r="E26" s="16">
        <v>0.07533488</v>
      </c>
      <c r="F26" s="27">
        <v>1.448382</v>
      </c>
      <c r="G26" s="37">
        <v>0.677901</v>
      </c>
    </row>
    <row r="27" spans="1:7" ht="12">
      <c r="A27" s="20" t="s">
        <v>35</v>
      </c>
      <c r="B27" s="29">
        <v>0.130071</v>
      </c>
      <c r="C27" s="14">
        <v>-0.6684442</v>
      </c>
      <c r="D27" s="14">
        <v>-0.0606509</v>
      </c>
      <c r="E27" s="14">
        <v>-0.8350948</v>
      </c>
      <c r="F27" s="25">
        <v>0.2623536</v>
      </c>
      <c r="G27" s="49">
        <v>-0.3225089</v>
      </c>
    </row>
    <row r="28" spans="1:7" ht="12">
      <c r="A28" s="20" t="s">
        <v>36</v>
      </c>
      <c r="B28" s="29">
        <v>-0.1228505</v>
      </c>
      <c r="C28" s="14">
        <v>-0.02256801</v>
      </c>
      <c r="D28" s="14">
        <v>0.1563485</v>
      </c>
      <c r="E28" s="14">
        <v>-0.07227103</v>
      </c>
      <c r="F28" s="25">
        <v>0.3061905</v>
      </c>
      <c r="G28" s="35">
        <v>0.03789811</v>
      </c>
    </row>
    <row r="29" spans="1:7" ht="12">
      <c r="A29" s="20" t="s">
        <v>37</v>
      </c>
      <c r="B29" s="29">
        <v>0.0901922</v>
      </c>
      <c r="C29" s="14">
        <v>0.04899878</v>
      </c>
      <c r="D29" s="14">
        <v>0.0153894</v>
      </c>
      <c r="E29" s="14">
        <v>0.2702427</v>
      </c>
      <c r="F29" s="25">
        <v>0.02333529</v>
      </c>
      <c r="G29" s="35">
        <v>0.09668909</v>
      </c>
    </row>
    <row r="30" spans="1:7" ht="12">
      <c r="A30" s="21" t="s">
        <v>38</v>
      </c>
      <c r="B30" s="31">
        <v>0.08129659</v>
      </c>
      <c r="C30" s="16">
        <v>0.005844552</v>
      </c>
      <c r="D30" s="16">
        <v>-0.04501157</v>
      </c>
      <c r="E30" s="16">
        <v>-0.000424561</v>
      </c>
      <c r="F30" s="27">
        <v>0.189589</v>
      </c>
      <c r="G30" s="37">
        <v>0.02756816</v>
      </c>
    </row>
    <row r="31" spans="1:7" ht="12">
      <c r="A31" s="20" t="s">
        <v>39</v>
      </c>
      <c r="B31" s="29">
        <v>-0.03490746</v>
      </c>
      <c r="C31" s="14">
        <v>-0.08326559</v>
      </c>
      <c r="D31" s="14">
        <v>-0.07869921</v>
      </c>
      <c r="E31" s="14">
        <v>-0.05584887</v>
      </c>
      <c r="F31" s="25">
        <v>-0.01483369</v>
      </c>
      <c r="G31" s="35">
        <v>-0.05943911</v>
      </c>
    </row>
    <row r="32" spans="1:7" ht="12">
      <c r="A32" s="20" t="s">
        <v>40</v>
      </c>
      <c r="B32" s="29">
        <v>0.02331089</v>
      </c>
      <c r="C32" s="14">
        <v>0.0004785621</v>
      </c>
      <c r="D32" s="14">
        <v>-0.009185196</v>
      </c>
      <c r="E32" s="14">
        <v>-0.01007092</v>
      </c>
      <c r="F32" s="25">
        <v>0.03275643</v>
      </c>
      <c r="G32" s="35">
        <v>0.003232682</v>
      </c>
    </row>
    <row r="33" spans="1:7" ht="12">
      <c r="A33" s="20" t="s">
        <v>41</v>
      </c>
      <c r="B33" s="29">
        <v>0.1315834</v>
      </c>
      <c r="C33" s="14">
        <v>0.04806496</v>
      </c>
      <c r="D33" s="14">
        <v>0.07225958</v>
      </c>
      <c r="E33" s="14">
        <v>0.06020994</v>
      </c>
      <c r="F33" s="25">
        <v>0.09209975</v>
      </c>
      <c r="G33" s="35">
        <v>0.07476736</v>
      </c>
    </row>
    <row r="34" spans="1:7" ht="12">
      <c r="A34" s="21" t="s">
        <v>42</v>
      </c>
      <c r="B34" s="31">
        <v>-0.02069514</v>
      </c>
      <c r="C34" s="16">
        <v>-0.01472659</v>
      </c>
      <c r="D34" s="16">
        <v>-0.005882073</v>
      </c>
      <c r="E34" s="16">
        <v>0.002266665</v>
      </c>
      <c r="F34" s="27">
        <v>-0.02860582</v>
      </c>
      <c r="G34" s="37">
        <v>-0.01119224</v>
      </c>
    </row>
    <row r="35" spans="1:7" ht="12.75" thickBot="1">
      <c r="A35" s="22" t="s">
        <v>43</v>
      </c>
      <c r="B35" s="32">
        <v>-0.003230748</v>
      </c>
      <c r="C35" s="17">
        <v>0.005413658</v>
      </c>
      <c r="D35" s="17">
        <v>-0.004423223</v>
      </c>
      <c r="E35" s="17">
        <v>0.01131886</v>
      </c>
      <c r="F35" s="28">
        <v>0.002488213</v>
      </c>
      <c r="G35" s="38">
        <v>0.002826202</v>
      </c>
    </row>
    <row r="36" spans="1:7" ht="12">
      <c r="A36" s="4" t="s">
        <v>44</v>
      </c>
      <c r="B36" s="3">
        <v>22.16492</v>
      </c>
      <c r="C36" s="3">
        <v>22.16187</v>
      </c>
      <c r="D36" s="3">
        <v>22.16797</v>
      </c>
      <c r="E36" s="3">
        <v>22.16492</v>
      </c>
      <c r="F36" s="3">
        <v>22.17407</v>
      </c>
      <c r="G36" s="3"/>
    </row>
    <row r="37" spans="1:6" ht="12">
      <c r="A37" s="4" t="s">
        <v>45</v>
      </c>
      <c r="B37" s="2">
        <v>0.3184001</v>
      </c>
      <c r="C37" s="2">
        <v>0.2965291</v>
      </c>
      <c r="D37" s="2">
        <v>0.2919515</v>
      </c>
      <c r="E37" s="2">
        <v>0.2950033</v>
      </c>
      <c r="F37" s="2">
        <v>0.2914429</v>
      </c>
    </row>
    <row r="38" spans="1:7" ht="12">
      <c r="A38" s="4" t="s">
        <v>52</v>
      </c>
      <c r="B38" s="2">
        <v>0.0001286308</v>
      </c>
      <c r="C38" s="2">
        <v>-0.0001264913</v>
      </c>
      <c r="D38" s="2">
        <v>5.437163E-05</v>
      </c>
      <c r="E38" s="2">
        <v>-8.007761E-05</v>
      </c>
      <c r="F38" s="2">
        <v>0.0001367549</v>
      </c>
      <c r="G38" s="2">
        <v>0.0002495106</v>
      </c>
    </row>
    <row r="39" spans="1:7" ht="12.75" thickBot="1">
      <c r="A39" s="4" t="s">
        <v>53</v>
      </c>
      <c r="B39" s="2">
        <v>0.0002007366</v>
      </c>
      <c r="C39" s="2">
        <v>-0.0001056245</v>
      </c>
      <c r="D39" s="2">
        <v>0</v>
      </c>
      <c r="E39" s="2">
        <v>-5.15517E-05</v>
      </c>
      <c r="F39" s="2">
        <v>8.10664E-05</v>
      </c>
      <c r="G39" s="2">
        <v>0.001074473</v>
      </c>
    </row>
    <row r="40" spans="2:5" ht="12.75" thickBot="1">
      <c r="B40" s="7" t="s">
        <v>46</v>
      </c>
      <c r="C40" s="8">
        <v>-0.003755</v>
      </c>
      <c r="D40" s="18" t="s">
        <v>47</v>
      </c>
      <c r="E40" s="9">
        <v>3.116831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54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0.003755</v>
      </c>
      <c r="D4">
        <v>0.003755</v>
      </c>
      <c r="E4">
        <v>0.003755</v>
      </c>
      <c r="F4">
        <v>0.002084</v>
      </c>
      <c r="G4">
        <v>0.011704</v>
      </c>
    </row>
    <row r="5" spans="1:7" ht="12.75">
      <c r="A5" t="s">
        <v>13</v>
      </c>
      <c r="B5">
        <v>6.921879</v>
      </c>
      <c r="C5">
        <v>2.394558</v>
      </c>
      <c r="D5">
        <v>-0.800128</v>
      </c>
      <c r="E5">
        <v>-2.590993</v>
      </c>
      <c r="F5">
        <v>-5.59863</v>
      </c>
      <c r="G5">
        <v>6.947018</v>
      </c>
    </row>
    <row r="6" spans="1:7" ht="12.75">
      <c r="A6" t="s">
        <v>14</v>
      </c>
      <c r="B6" s="53">
        <v>-74.0304</v>
      </c>
      <c r="C6" s="53">
        <v>74.10909</v>
      </c>
      <c r="D6" s="53">
        <v>-31.97538</v>
      </c>
      <c r="E6" s="53">
        <v>47.26162</v>
      </c>
      <c r="F6" s="53">
        <v>-80.97803</v>
      </c>
      <c r="G6" s="53">
        <v>-0.01110997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4.685934</v>
      </c>
      <c r="C8" s="53">
        <v>1.26387</v>
      </c>
      <c r="D8" s="53">
        <v>1.848879</v>
      </c>
      <c r="E8" s="53">
        <v>1.611755</v>
      </c>
      <c r="F8" s="53">
        <v>-1.950269</v>
      </c>
      <c r="G8" s="53">
        <v>1.554642</v>
      </c>
    </row>
    <row r="9" spans="1:7" ht="12.75">
      <c r="A9" t="s">
        <v>17</v>
      </c>
      <c r="B9" s="53">
        <v>-0.01865833</v>
      </c>
      <c r="C9" s="53">
        <v>-0.1129823</v>
      </c>
      <c r="D9" s="53">
        <v>-0.650599</v>
      </c>
      <c r="E9" s="53">
        <v>0.5237279</v>
      </c>
      <c r="F9" s="53">
        <v>-0.7990271</v>
      </c>
      <c r="G9" s="53">
        <v>-0.1669318</v>
      </c>
    </row>
    <row r="10" spans="1:7" ht="12.75">
      <c r="A10" t="s">
        <v>18</v>
      </c>
      <c r="B10" s="53">
        <v>-0.2933933</v>
      </c>
      <c r="C10" s="53">
        <v>-0.2520363</v>
      </c>
      <c r="D10" s="53">
        <v>-0.6371727</v>
      </c>
      <c r="E10" s="53">
        <v>-0.4430617</v>
      </c>
      <c r="F10" s="53">
        <v>-1.036513</v>
      </c>
      <c r="G10" s="53">
        <v>-0.5012488</v>
      </c>
    </row>
    <row r="11" spans="1:7" ht="12.75">
      <c r="A11" t="s">
        <v>19</v>
      </c>
      <c r="B11" s="53">
        <v>2.807118</v>
      </c>
      <c r="C11" s="53">
        <v>2.908768</v>
      </c>
      <c r="D11" s="53">
        <v>3.097951</v>
      </c>
      <c r="E11" s="53">
        <v>2.510744</v>
      </c>
      <c r="F11" s="53">
        <v>13.72824</v>
      </c>
      <c r="G11" s="53">
        <v>4.288219</v>
      </c>
    </row>
    <row r="12" spans="1:7" ht="12.75">
      <c r="A12" t="s">
        <v>20</v>
      </c>
      <c r="B12" s="53">
        <v>-0.1141029</v>
      </c>
      <c r="C12" s="53">
        <v>-0.1171924</v>
      </c>
      <c r="D12" s="53">
        <v>-0.0597458</v>
      </c>
      <c r="E12" s="53">
        <v>-0.1304048</v>
      </c>
      <c r="F12" s="53">
        <v>-0.1624835</v>
      </c>
      <c r="G12" s="53">
        <v>-0.1121823</v>
      </c>
    </row>
    <row r="13" spans="1:7" ht="12.75">
      <c r="A13" t="s">
        <v>21</v>
      </c>
      <c r="B13" s="53">
        <v>-0.005064006</v>
      </c>
      <c r="C13" s="53">
        <v>-0.03589754</v>
      </c>
      <c r="D13" s="53">
        <v>-0.21985</v>
      </c>
      <c r="E13" s="53">
        <v>0.1751893</v>
      </c>
      <c r="F13" s="53">
        <v>-0.0270054</v>
      </c>
      <c r="G13" s="53">
        <v>-0.02371094</v>
      </c>
    </row>
    <row r="14" spans="1:7" ht="12.75">
      <c r="A14" t="s">
        <v>22</v>
      </c>
      <c r="B14" s="53">
        <v>-0.002600668</v>
      </c>
      <c r="C14" s="53">
        <v>-0.104066</v>
      </c>
      <c r="D14" s="53">
        <v>-0.1068283</v>
      </c>
      <c r="E14" s="53">
        <v>-0.02728948</v>
      </c>
      <c r="F14" s="53">
        <v>-0.02143249</v>
      </c>
      <c r="G14" s="53">
        <v>-0.06053224</v>
      </c>
    </row>
    <row r="15" spans="1:7" ht="12.75">
      <c r="A15" t="s">
        <v>23</v>
      </c>
      <c r="B15" s="53">
        <v>-0.3421611</v>
      </c>
      <c r="C15" s="53">
        <v>-0.03650774</v>
      </c>
      <c r="D15" s="53">
        <v>-0.05639644</v>
      </c>
      <c r="E15" s="53">
        <v>-0.118353</v>
      </c>
      <c r="F15" s="53">
        <v>-0.3332598</v>
      </c>
      <c r="G15" s="53">
        <v>-0.1448223</v>
      </c>
    </row>
    <row r="16" spans="1:7" ht="12.75">
      <c r="A16" t="s">
        <v>24</v>
      </c>
      <c r="B16" s="53">
        <v>-0.0082709</v>
      </c>
      <c r="C16" s="53">
        <v>0.01088695</v>
      </c>
      <c r="D16" s="53">
        <v>0.02211092</v>
      </c>
      <c r="E16" s="53">
        <v>0.01331986</v>
      </c>
      <c r="F16" s="53">
        <v>-0.01244844</v>
      </c>
      <c r="G16" s="53">
        <v>0.008276079</v>
      </c>
    </row>
    <row r="17" spans="1:7" ht="12.75">
      <c r="A17" t="s">
        <v>25</v>
      </c>
      <c r="B17" s="53">
        <v>-0.04025133</v>
      </c>
      <c r="C17" s="53">
        <v>-0.01997752</v>
      </c>
      <c r="D17" s="53">
        <v>-0.02249864</v>
      </c>
      <c r="E17" s="53">
        <v>-0.02841784</v>
      </c>
      <c r="F17" s="53">
        <v>-0.03672795</v>
      </c>
      <c r="G17" s="53">
        <v>-0.02778391</v>
      </c>
    </row>
    <row r="18" spans="1:7" ht="12.75">
      <c r="A18" t="s">
        <v>26</v>
      </c>
      <c r="B18" s="53">
        <v>0.03483143</v>
      </c>
      <c r="C18" s="53">
        <v>0.003318069</v>
      </c>
      <c r="D18" s="53">
        <v>0.0229542</v>
      </c>
      <c r="E18" s="53">
        <v>0.02212851</v>
      </c>
      <c r="F18" s="53">
        <v>0.01758474</v>
      </c>
      <c r="G18" s="53">
        <v>0.01904653</v>
      </c>
    </row>
    <row r="19" spans="1:7" ht="12.75">
      <c r="A19" t="s">
        <v>27</v>
      </c>
      <c r="B19" s="53">
        <v>-0.1919608</v>
      </c>
      <c r="C19" s="53">
        <v>-0.1683963</v>
      </c>
      <c r="D19" s="53">
        <v>-0.181416</v>
      </c>
      <c r="E19" s="53">
        <v>-0.1586305</v>
      </c>
      <c r="F19" s="53">
        <v>-0.1420995</v>
      </c>
      <c r="G19" s="53">
        <v>-0.1690802</v>
      </c>
    </row>
    <row r="20" spans="1:7" ht="12.75">
      <c r="A20" t="s">
        <v>28</v>
      </c>
      <c r="B20" s="53">
        <v>-0.005746401</v>
      </c>
      <c r="C20" s="53">
        <v>0.006831464</v>
      </c>
      <c r="D20" s="53">
        <v>-0.003782604</v>
      </c>
      <c r="E20" s="53">
        <v>0.005831993</v>
      </c>
      <c r="F20" s="53">
        <v>0.004237049</v>
      </c>
      <c r="G20" s="53">
        <v>0.001871749</v>
      </c>
    </row>
    <row r="21" spans="1:7" ht="12.75">
      <c r="A21" t="s">
        <v>29</v>
      </c>
      <c r="B21" s="53">
        <v>-119.1279</v>
      </c>
      <c r="C21" s="53">
        <v>62.4884</v>
      </c>
      <c r="D21" s="53">
        <v>5.006237</v>
      </c>
      <c r="E21" s="53">
        <v>30.08043</v>
      </c>
      <c r="F21" s="53">
        <v>-46.78532</v>
      </c>
      <c r="G21" s="53">
        <v>-0.004638319</v>
      </c>
    </row>
    <row r="22" spans="1:7" ht="12.75">
      <c r="A22" t="s">
        <v>30</v>
      </c>
      <c r="B22" s="53">
        <v>138.4464</v>
      </c>
      <c r="C22" s="53">
        <v>47.89153</v>
      </c>
      <c r="D22" s="53">
        <v>-16.00257</v>
      </c>
      <c r="E22" s="53">
        <v>-51.82033</v>
      </c>
      <c r="F22" s="53">
        <v>-111.9773</v>
      </c>
      <c r="G22" s="53">
        <v>0</v>
      </c>
    </row>
    <row r="23" spans="1:7" ht="12.75">
      <c r="A23" t="s">
        <v>31</v>
      </c>
      <c r="B23" s="53">
        <v>4.336403</v>
      </c>
      <c r="C23" s="53">
        <v>5.648162</v>
      </c>
      <c r="D23" s="53">
        <v>5.854327</v>
      </c>
      <c r="E23" s="53">
        <v>4.29313</v>
      </c>
      <c r="F23" s="53">
        <v>10.62057</v>
      </c>
      <c r="G23" s="53">
        <v>5.845653</v>
      </c>
    </row>
    <row r="24" spans="1:7" ht="12.75">
      <c r="A24" t="s">
        <v>32</v>
      </c>
      <c r="B24" s="53">
        <v>-1.738486</v>
      </c>
      <c r="C24" s="53">
        <v>2.607642</v>
      </c>
      <c r="D24" s="53">
        <v>4.383347</v>
      </c>
      <c r="E24" s="53">
        <v>2.085</v>
      </c>
      <c r="F24" s="53">
        <v>2.301395</v>
      </c>
      <c r="G24" s="53">
        <v>2.239376</v>
      </c>
    </row>
    <row r="25" spans="1:7" ht="12.75">
      <c r="A25" t="s">
        <v>33</v>
      </c>
      <c r="B25" s="53">
        <v>0.8141196</v>
      </c>
      <c r="C25" s="53">
        <v>2.721134</v>
      </c>
      <c r="D25" s="53">
        <v>1.787899</v>
      </c>
      <c r="E25" s="53">
        <v>2.243503</v>
      </c>
      <c r="F25" s="53">
        <v>-0.8867327</v>
      </c>
      <c r="G25" s="53">
        <v>1.62416</v>
      </c>
    </row>
    <row r="26" spans="1:7" ht="12.75">
      <c r="A26" t="s">
        <v>34</v>
      </c>
      <c r="B26" s="53">
        <v>1.099955</v>
      </c>
      <c r="C26" s="53">
        <v>0.6343214</v>
      </c>
      <c r="D26" s="53">
        <v>0.6443082</v>
      </c>
      <c r="E26" s="53">
        <v>0.07533488</v>
      </c>
      <c r="F26" s="53">
        <v>1.448382</v>
      </c>
      <c r="G26" s="53">
        <v>0.677901</v>
      </c>
    </row>
    <row r="27" spans="1:7" ht="12.75">
      <c r="A27" t="s">
        <v>35</v>
      </c>
      <c r="B27" s="53">
        <v>0.130071</v>
      </c>
      <c r="C27" s="53">
        <v>-0.6684442</v>
      </c>
      <c r="D27" s="53">
        <v>-0.0606509</v>
      </c>
      <c r="E27" s="53">
        <v>-0.8350948</v>
      </c>
      <c r="F27" s="53">
        <v>0.2623536</v>
      </c>
      <c r="G27" s="53">
        <v>-0.3225089</v>
      </c>
    </row>
    <row r="28" spans="1:7" ht="12.75">
      <c r="A28" t="s">
        <v>36</v>
      </c>
      <c r="B28" s="53">
        <v>-0.1228505</v>
      </c>
      <c r="C28" s="53">
        <v>-0.02256801</v>
      </c>
      <c r="D28" s="53">
        <v>0.1563485</v>
      </c>
      <c r="E28" s="53">
        <v>-0.07227103</v>
      </c>
      <c r="F28" s="53">
        <v>0.3061905</v>
      </c>
      <c r="G28" s="53">
        <v>0.03789811</v>
      </c>
    </row>
    <row r="29" spans="1:7" ht="12.75">
      <c r="A29" t="s">
        <v>37</v>
      </c>
      <c r="B29" s="53">
        <v>0.0901922</v>
      </c>
      <c r="C29" s="53">
        <v>0.04899878</v>
      </c>
      <c r="D29" s="53">
        <v>0.0153894</v>
      </c>
      <c r="E29" s="53">
        <v>0.2702427</v>
      </c>
      <c r="F29" s="53">
        <v>0.02333529</v>
      </c>
      <c r="G29" s="53">
        <v>0.09668909</v>
      </c>
    </row>
    <row r="30" spans="1:7" ht="12.75">
      <c r="A30" t="s">
        <v>38</v>
      </c>
      <c r="B30" s="53">
        <v>0.08129659</v>
      </c>
      <c r="C30" s="53">
        <v>0.005844552</v>
      </c>
      <c r="D30" s="53">
        <v>-0.04501157</v>
      </c>
      <c r="E30" s="53">
        <v>-0.000424561</v>
      </c>
      <c r="F30" s="53">
        <v>0.189589</v>
      </c>
      <c r="G30" s="53">
        <v>0.02756816</v>
      </c>
    </row>
    <row r="31" spans="1:7" ht="12.75">
      <c r="A31" t="s">
        <v>39</v>
      </c>
      <c r="B31" s="53">
        <v>-0.03490746</v>
      </c>
      <c r="C31" s="53">
        <v>-0.08326559</v>
      </c>
      <c r="D31" s="53">
        <v>-0.07869921</v>
      </c>
      <c r="E31" s="53">
        <v>-0.05584887</v>
      </c>
      <c r="F31" s="53">
        <v>-0.01483369</v>
      </c>
      <c r="G31" s="53">
        <v>-0.05943911</v>
      </c>
    </row>
    <row r="32" spans="1:7" ht="12.75">
      <c r="A32" t="s">
        <v>40</v>
      </c>
      <c r="B32" s="53">
        <v>0.02331089</v>
      </c>
      <c r="C32" s="53">
        <v>0.0004785621</v>
      </c>
      <c r="D32" s="53">
        <v>-0.009185196</v>
      </c>
      <c r="E32" s="53">
        <v>-0.01007092</v>
      </c>
      <c r="F32" s="53">
        <v>0.03275643</v>
      </c>
      <c r="G32" s="53">
        <v>0.003232682</v>
      </c>
    </row>
    <row r="33" spans="1:7" ht="12.75">
      <c r="A33" t="s">
        <v>41</v>
      </c>
      <c r="B33" s="53">
        <v>0.1315834</v>
      </c>
      <c r="C33" s="53">
        <v>0.04806496</v>
      </c>
      <c r="D33" s="53">
        <v>0.07225958</v>
      </c>
      <c r="E33" s="53">
        <v>0.06020994</v>
      </c>
      <c r="F33" s="53">
        <v>0.09209975</v>
      </c>
      <c r="G33" s="53">
        <v>0.07476736</v>
      </c>
    </row>
    <row r="34" spans="1:7" ht="12.75">
      <c r="A34" t="s">
        <v>42</v>
      </c>
      <c r="B34" s="53">
        <v>-0.02069514</v>
      </c>
      <c r="C34" s="53">
        <v>-0.01472659</v>
      </c>
      <c r="D34" s="53">
        <v>-0.005882073</v>
      </c>
      <c r="E34" s="53">
        <v>0.002266665</v>
      </c>
      <c r="F34" s="53">
        <v>-0.02860582</v>
      </c>
      <c r="G34" s="53">
        <v>-0.01119224</v>
      </c>
    </row>
    <row r="35" spans="1:7" ht="12.75">
      <c r="A35" t="s">
        <v>43</v>
      </c>
      <c r="B35" s="53">
        <v>-0.003230748</v>
      </c>
      <c r="C35" s="53">
        <v>0.005413658</v>
      </c>
      <c r="D35" s="53">
        <v>-0.004423223</v>
      </c>
      <c r="E35" s="53">
        <v>0.01131886</v>
      </c>
      <c r="F35" s="53">
        <v>0.002488213</v>
      </c>
      <c r="G35" s="53">
        <v>0.002826202</v>
      </c>
    </row>
    <row r="36" spans="1:6" ht="12.75">
      <c r="A36" t="s">
        <v>44</v>
      </c>
      <c r="B36" s="53">
        <v>22.16492</v>
      </c>
      <c r="C36" s="53">
        <v>22.16187</v>
      </c>
      <c r="D36" s="53">
        <v>22.16797</v>
      </c>
      <c r="E36" s="53">
        <v>22.16492</v>
      </c>
      <c r="F36" s="53">
        <v>22.17407</v>
      </c>
    </row>
    <row r="37" spans="1:6" ht="12.75">
      <c r="A37" t="s">
        <v>45</v>
      </c>
      <c r="B37" s="53">
        <v>0.3184001</v>
      </c>
      <c r="C37" s="53">
        <v>0.2965291</v>
      </c>
      <c r="D37" s="53">
        <v>0.2919515</v>
      </c>
      <c r="E37" s="53">
        <v>0.2950033</v>
      </c>
      <c r="F37" s="53">
        <v>0.2914429</v>
      </c>
    </row>
    <row r="38" spans="1:7" ht="12.75">
      <c r="A38" t="s">
        <v>55</v>
      </c>
      <c r="B38" s="53">
        <v>0.0001286308</v>
      </c>
      <c r="C38" s="53">
        <v>-0.0001264913</v>
      </c>
      <c r="D38" s="53">
        <v>5.437163E-05</v>
      </c>
      <c r="E38" s="53">
        <v>-8.007761E-05</v>
      </c>
      <c r="F38" s="53">
        <v>0.0001367549</v>
      </c>
      <c r="G38" s="53">
        <v>0.0002495106</v>
      </c>
    </row>
    <row r="39" spans="1:7" ht="12.75">
      <c r="A39" t="s">
        <v>56</v>
      </c>
      <c r="B39" s="53">
        <v>0.0002007366</v>
      </c>
      <c r="C39" s="53">
        <v>-0.0001056245</v>
      </c>
      <c r="D39" s="53">
        <v>0</v>
      </c>
      <c r="E39" s="53">
        <v>-5.15517E-05</v>
      </c>
      <c r="F39" s="53">
        <v>8.10664E-05</v>
      </c>
      <c r="G39" s="53">
        <v>0.001074473</v>
      </c>
    </row>
    <row r="40" spans="2:5" ht="12.75">
      <c r="B40" t="s">
        <v>46</v>
      </c>
      <c r="C40">
        <v>-0.003755</v>
      </c>
      <c r="D40" t="s">
        <v>47</v>
      </c>
      <c r="E40">
        <v>3.116831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12.506</v>
      </c>
      <c r="F44">
        <v>12.505</v>
      </c>
      <c r="J44">
        <v>12.506</v>
      </c>
    </row>
    <row r="50" spans="1:7" ht="12.75">
      <c r="A50" t="s">
        <v>58</v>
      </c>
      <c r="B50">
        <f>-0.017/(B7*B7+B22*B22)*(B21*B22+B6*B7)</f>
        <v>0.00012863080572372173</v>
      </c>
      <c r="C50">
        <f>-0.017/(C7*C7+C22*C22)*(C21*C22+C6*C7)</f>
        <v>-0.00012649130486129753</v>
      </c>
      <c r="D50">
        <f>-0.017/(D7*D7+D22*D22)*(D21*D22+D6*D7)</f>
        <v>5.437162591578378E-05</v>
      </c>
      <c r="E50">
        <f>-0.017/(E7*E7+E22*E22)*(E21*E22+E6*E7)</f>
        <v>-8.007761141102946E-05</v>
      </c>
      <c r="F50">
        <f>-0.017/(F7*F7+F22*F22)*(F21*F22+F6*F7)</f>
        <v>0.00013675489147117178</v>
      </c>
      <c r="G50">
        <f>(B50*B$4+C50*C$4+D50*D$4+E50*E$4+F50*F$4)/SUM(B$4:F$4)</f>
        <v>2.5275375544729433E-07</v>
      </c>
    </row>
    <row r="51" spans="1:7" ht="12.75">
      <c r="A51" t="s">
        <v>59</v>
      </c>
      <c r="B51">
        <f>-0.017/(B7*B7+B22*B22)*(B21*B7-B6*B22)</f>
        <v>0.00020073658280184514</v>
      </c>
      <c r="C51">
        <f>-0.017/(C7*C7+C22*C22)*(C21*C7-C6*C22)</f>
        <v>-0.00010562449378784959</v>
      </c>
      <c r="D51">
        <f>-0.017/(D7*D7+D22*D22)*(D21*D7-D6*D22)</f>
        <v>-8.423594325026885E-06</v>
      </c>
      <c r="E51">
        <f>-0.017/(E7*E7+E22*E22)*(E21*E7-E6*E22)</f>
        <v>-5.155169582489314E-05</v>
      </c>
      <c r="F51">
        <f>-0.017/(F7*F7+F22*F22)*(F21*F7-F6*F22)</f>
        <v>8.106638835087349E-05</v>
      </c>
      <c r="G51">
        <f>(B51*B$4+C51*C$4+D51*D$4+E51*E$4+F51*F$4)/SUM(B$4:F$4)</f>
        <v>2.4243519155619766E-08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9999.96850361719</v>
      </c>
      <c r="C62">
        <f>C7+(2/0.017)*(C8*C50-C23*C51)</f>
        <v>10000.051378316071</v>
      </c>
      <c r="D62">
        <f>D7+(2/0.017)*(D8*D50-D23*D51)</f>
        <v>10000.017628356829</v>
      </c>
      <c r="E62">
        <f>E7+(2/0.017)*(E8*E50-E23*E51)</f>
        <v>10000.010853251919</v>
      </c>
      <c r="F62">
        <f>F7+(2/0.017)*(F8*F50-F23*F51)</f>
        <v>9999.86733175558</v>
      </c>
    </row>
    <row r="63" spans="1:6" ht="12.75">
      <c r="A63" t="s">
        <v>67</v>
      </c>
      <c r="B63">
        <f>B8+(3/0.017)*(B9*B50-B24*B51)</f>
        <v>4.747094771094263</v>
      </c>
      <c r="C63">
        <f>C8+(3/0.017)*(C9*C50-C24*C51)</f>
        <v>1.3149974373146764</v>
      </c>
      <c r="D63">
        <f>D8+(3/0.017)*(D9*D50-D24*D51)</f>
        <v>1.8491524255525835</v>
      </c>
      <c r="E63">
        <f>E8+(3/0.017)*(E9*E50-E24*E51)</f>
        <v>1.623322012917692</v>
      </c>
      <c r="F63">
        <f>F8+(3/0.017)*(F9*F50-F24*F51)</f>
        <v>-2.002475466793256</v>
      </c>
    </row>
    <row r="64" spans="1:6" ht="12.75">
      <c r="A64" t="s">
        <v>68</v>
      </c>
      <c r="B64">
        <f>B9+(4/0.017)*(B10*B50-B25*B51)</f>
        <v>-0.06599080131034038</v>
      </c>
      <c r="C64">
        <f>C9+(4/0.017)*(C10*C50-C25*C51)</f>
        <v>-0.03785317017921888</v>
      </c>
      <c r="D64">
        <f>D9+(4/0.017)*(D10*D50-D25*D51)</f>
        <v>-0.6552069011336539</v>
      </c>
      <c r="E64">
        <f>E9+(4/0.017)*(E10*E50-E25*E51)</f>
        <v>0.5592892427957519</v>
      </c>
      <c r="F64">
        <f>F9+(4/0.017)*(F10*F50-F25*F51)</f>
        <v>-0.8154656895063153</v>
      </c>
    </row>
    <row r="65" spans="1:6" ht="12.75">
      <c r="A65" t="s">
        <v>69</v>
      </c>
      <c r="B65">
        <f>B10+(5/0.017)*(B11*B50-B26*B51)</f>
        <v>-0.25213428759830625</v>
      </c>
      <c r="C65">
        <f>C10+(5/0.017)*(C11*C50-C26*C51)</f>
        <v>-0.34054629502499606</v>
      </c>
      <c r="D65">
        <f>D10+(5/0.017)*(D11*D50-D26*D51)</f>
        <v>-0.5860350459486716</v>
      </c>
      <c r="E65">
        <f>E10+(5/0.017)*(E11*E50-E26*E51)</f>
        <v>-0.501053094578179</v>
      </c>
      <c r="F65">
        <f>F10+(5/0.017)*(F11*F50-F26*F51)</f>
        <v>-0.5188692136477104</v>
      </c>
    </row>
    <row r="66" spans="1:6" ht="12.75">
      <c r="A66" t="s">
        <v>70</v>
      </c>
      <c r="B66">
        <f>B11+(6/0.017)*(B12*B50-B27*B51)</f>
        <v>2.792722533167989</v>
      </c>
      <c r="C66">
        <f>C11+(6/0.017)*(C12*C50-C27*C51)</f>
        <v>2.8890808491807305</v>
      </c>
      <c r="D66">
        <f>D11+(6/0.017)*(D12*D50-D27*D51)</f>
        <v>3.0966241618124637</v>
      </c>
      <c r="E66">
        <f>E11+(6/0.017)*(E12*E50-E27*E51)</f>
        <v>2.499235277100935</v>
      </c>
      <c r="F66">
        <f>F11+(6/0.017)*(F12*F50-F27*F51)</f>
        <v>13.71289112744781</v>
      </c>
    </row>
    <row r="67" spans="1:6" ht="12.75">
      <c r="A67" t="s">
        <v>71</v>
      </c>
      <c r="B67">
        <f>B12+(7/0.017)*(B13*B50-B28*B51)</f>
        <v>-0.10421675783795892</v>
      </c>
      <c r="C67">
        <f>C12+(7/0.017)*(C13*C50-C28*C51)</f>
        <v>-0.1163042268054688</v>
      </c>
      <c r="D67">
        <f>D12+(7/0.017)*(D13*D50-D28*D51)</f>
        <v>-0.06412557054951824</v>
      </c>
      <c r="E67">
        <f>E12+(7/0.017)*(E13*E50-E28*E51)</f>
        <v>-0.13771544964176316</v>
      </c>
      <c r="F67">
        <f>F12+(7/0.017)*(F13*F50-F28*F51)</f>
        <v>-0.1742249205705521</v>
      </c>
    </row>
    <row r="68" spans="1:6" ht="12.75">
      <c r="A68" t="s">
        <v>72</v>
      </c>
      <c r="B68">
        <f>B13+(8/0.017)*(B14*B50-B29*B51)</f>
        <v>-0.01374137072641905</v>
      </c>
      <c r="C68">
        <f>C13+(8/0.017)*(C14*C50-C29*C51)</f>
        <v>-0.027267462133920943</v>
      </c>
      <c r="D68">
        <f>D13+(8/0.017)*(D14*D50-D29*D51)</f>
        <v>-0.22252237378932402</v>
      </c>
      <c r="E68">
        <f>E13+(8/0.017)*(E14*E50-E29*E51)</f>
        <v>0.18277365098557502</v>
      </c>
      <c r="F68">
        <f>F13+(8/0.017)*(F14*F50-F29*F51)</f>
        <v>-0.02927490848250693</v>
      </c>
    </row>
    <row r="69" spans="1:6" ht="12.75">
      <c r="A69" t="s">
        <v>73</v>
      </c>
      <c r="B69">
        <f>B14+(9/0.017)*(B15*B50-B30*B51)</f>
        <v>-0.034540957344306955</v>
      </c>
      <c r="C69">
        <f>C14+(9/0.017)*(C15*C50-C30*C51)</f>
        <v>-0.10129440260888331</v>
      </c>
      <c r="D69">
        <f>D14+(9/0.017)*(D15*D50-D30*D51)</f>
        <v>-0.1086524016528512</v>
      </c>
      <c r="E69">
        <f>E14+(9/0.017)*(E15*E50-E30*E51)</f>
        <v>-0.02228360656857729</v>
      </c>
      <c r="F69">
        <f>F14+(9/0.017)*(F15*F50-F30*F51)</f>
        <v>-0.05369706820798962</v>
      </c>
    </row>
    <row r="70" spans="1:6" ht="12.75">
      <c r="A70" t="s">
        <v>74</v>
      </c>
      <c r="B70">
        <f>B15+(10/0.017)*(B16*B50-B31*B51)</f>
        <v>-0.3386650342919813</v>
      </c>
      <c r="C70">
        <f>C15+(10/0.017)*(C16*C50-C31*C51)</f>
        <v>-0.04249126370891549</v>
      </c>
      <c r="D70">
        <f>D15+(10/0.017)*(D16*D50-D31*D51)</f>
        <v>-0.05607921855755663</v>
      </c>
      <c r="E70">
        <f>E15+(10/0.017)*(E16*E50-E31*E51)</f>
        <v>-0.1206740156067843</v>
      </c>
      <c r="F70">
        <f>F15+(10/0.017)*(F16*F50-F31*F51)</f>
        <v>-0.3335538419923347</v>
      </c>
    </row>
    <row r="71" spans="1:6" ht="12.75">
      <c r="A71" t="s">
        <v>75</v>
      </c>
      <c r="B71">
        <f>B16+(11/0.017)*(B17*B50-B32*B51)</f>
        <v>-0.01464890020648425</v>
      </c>
      <c r="C71">
        <f>C16+(11/0.017)*(C17*C50-C32*C51)</f>
        <v>0.012554763822044906</v>
      </c>
      <c r="D71">
        <f>D16+(11/0.017)*(D17*D50-D32*D51)</f>
        <v>0.021269316468909925</v>
      </c>
      <c r="E71">
        <f>E16+(11/0.017)*(E17*E50-E32*E51)</f>
        <v>0.014456392775622572</v>
      </c>
      <c r="F71">
        <f>F16+(11/0.017)*(F17*F50-F32*F51)</f>
        <v>-0.01741666912984383</v>
      </c>
    </row>
    <row r="72" spans="1:6" ht="12.75">
      <c r="A72" t="s">
        <v>76</v>
      </c>
      <c r="B72">
        <f>B17+(12/0.017)*(B18*B50-B33*B51)</f>
        <v>-0.05573359388049805</v>
      </c>
      <c r="C72">
        <f>C17+(12/0.017)*(C18*C50-C33*C51)</f>
        <v>-0.016690133982468176</v>
      </c>
      <c r="D72">
        <f>D17+(12/0.017)*(D18*D50-D33*D51)</f>
        <v>-0.021187998190390887</v>
      </c>
      <c r="E72">
        <f>E17+(12/0.017)*(E18*E50-E33*E51)</f>
        <v>-0.02747765673814354</v>
      </c>
      <c r="F72">
        <f>F17+(12/0.017)*(F18*F50-F33*F51)</f>
        <v>-0.040300699334307945</v>
      </c>
    </row>
    <row r="73" spans="1:6" ht="12.75">
      <c r="A73" t="s">
        <v>77</v>
      </c>
      <c r="B73">
        <f>B18+(13/0.017)*(B19*B50-B34*B51)</f>
        <v>0.019126053003933084</v>
      </c>
      <c r="C73">
        <f>C18+(13/0.017)*(C19*C50-C34*C51)</f>
        <v>0.01841732361111547</v>
      </c>
      <c r="D73">
        <f>D18+(13/0.017)*(D19*D50-D34*D51)</f>
        <v>0.015373340935856454</v>
      </c>
      <c r="E73">
        <f>E18+(13/0.017)*(E19*E50-E34*E51)</f>
        <v>0.03193173502942383</v>
      </c>
      <c r="F73">
        <f>F18+(13/0.017)*(F19*F50-F34*F51)</f>
        <v>0.004497692621405669</v>
      </c>
    </row>
    <row r="74" spans="1:6" ht="12.75">
      <c r="A74" t="s">
        <v>78</v>
      </c>
      <c r="B74">
        <f>B19+(14/0.017)*(B20*B50-B35*B51)</f>
        <v>-0.19203544048712867</v>
      </c>
      <c r="C74">
        <f>C19+(14/0.017)*(C20*C50-C35*C51)</f>
        <v>-0.16863702251385612</v>
      </c>
      <c r="D74">
        <f>D19+(14/0.017)*(D20*D50-D35*D51)</f>
        <v>-0.18161605651304197</v>
      </c>
      <c r="E74">
        <f>E19+(14/0.017)*(E20*E50-E35*E51)</f>
        <v>-0.1585345634693893</v>
      </c>
      <c r="F74">
        <f>F19+(14/0.017)*(F20*F50-F35*F51)</f>
        <v>-0.14178843092428617</v>
      </c>
    </row>
    <row r="75" spans="1:6" ht="12.75">
      <c r="A75" t="s">
        <v>79</v>
      </c>
      <c r="B75" s="53">
        <f>B20</f>
        <v>-0.005746401</v>
      </c>
      <c r="C75" s="53">
        <f>C20</f>
        <v>0.006831464</v>
      </c>
      <c r="D75" s="53">
        <f>D20</f>
        <v>-0.003782604</v>
      </c>
      <c r="E75" s="53">
        <f>E20</f>
        <v>0.005831993</v>
      </c>
      <c r="F75" s="53">
        <f>F20</f>
        <v>0.004237049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138.62268628120327</v>
      </c>
      <c r="C82">
        <f>C22+(2/0.017)*(C8*C51+C23*C50)</f>
        <v>47.79177246936334</v>
      </c>
      <c r="D82">
        <f>D22+(2/0.017)*(D8*D51+D23*D50)</f>
        <v>-15.966954109296397</v>
      </c>
      <c r="E82">
        <f>E22+(2/0.017)*(E8*E51+E23*E50)</f>
        <v>-51.870550270515444</v>
      </c>
      <c r="F82">
        <f>F22+(2/0.017)*(F8*F51+F23*F50)</f>
        <v>-111.82502780781537</v>
      </c>
    </row>
    <row r="83" spans="1:6" ht="12.75">
      <c r="A83" t="s">
        <v>82</v>
      </c>
      <c r="B83">
        <f>B23+(3/0.017)*(B9*B51+B24*B50)</f>
        <v>4.296279188648636</v>
      </c>
      <c r="C83">
        <f>C23+(3/0.017)*(C9*C51+C24*C50)</f>
        <v>5.592060175127064</v>
      </c>
      <c r="D83">
        <f>D23+(3/0.017)*(D9*D51+D24*D50)</f>
        <v>5.897352309186001</v>
      </c>
      <c r="E83">
        <f>E23+(3/0.017)*(E9*E51+E24*E50)</f>
        <v>4.258901609202152</v>
      </c>
      <c r="F83">
        <f>F23+(3/0.017)*(F9*F51+F24*F50)</f>
        <v>10.6646793145175</v>
      </c>
    </row>
    <row r="84" spans="1:6" ht="12.75">
      <c r="A84" t="s">
        <v>83</v>
      </c>
      <c r="B84">
        <f>B24+(4/0.017)*(B10*B51+B25*B50)</f>
        <v>-1.72770339020129</v>
      </c>
      <c r="C84">
        <f>C24+(4/0.017)*(C10*C51+C25*C50)</f>
        <v>2.532917627350875</v>
      </c>
      <c r="D84">
        <f>D24+(4/0.017)*(D10*D51+D25*D50)</f>
        <v>4.407483061163055</v>
      </c>
      <c r="E84">
        <f>E24+(4/0.017)*(E10*E51+E25*E50)</f>
        <v>2.0481026401309603</v>
      </c>
      <c r="F84">
        <f>F24+(4/0.017)*(F10*F51+F25*F50)</f>
        <v>2.2530911412844308</v>
      </c>
    </row>
    <row r="85" spans="1:6" ht="12.75">
      <c r="A85" t="s">
        <v>84</v>
      </c>
      <c r="B85">
        <f>B25+(5/0.017)*(B11*B51+B26*B50)</f>
        <v>1.021466474338643</v>
      </c>
      <c r="C85">
        <f>C25+(5/0.017)*(C11*C51+C26*C50)</f>
        <v>2.6071712679018413</v>
      </c>
      <c r="D85">
        <f>D25+(5/0.017)*(D11*D51+D26*D50)</f>
        <v>1.7905272946947237</v>
      </c>
      <c r="E85">
        <f>E25+(5/0.017)*(E11*E51+E26*E50)</f>
        <v>2.203660132873967</v>
      </c>
      <c r="F85">
        <f>F25+(5/0.017)*(F11*F51+F26*F50)</f>
        <v>-0.5011526534021193</v>
      </c>
    </row>
    <row r="86" spans="1:6" ht="12.75">
      <c r="A86" t="s">
        <v>85</v>
      </c>
      <c r="B86">
        <f>B26+(6/0.017)*(B12*B51+B27*B50)</f>
        <v>1.097776121634415</v>
      </c>
      <c r="C86">
        <f>C26+(6/0.017)*(C12*C51+C27*C50)</f>
        <v>0.6685322589449704</v>
      </c>
      <c r="D86">
        <f>D26+(6/0.017)*(D12*D51+D27*D50)</f>
        <v>0.6433219363537301</v>
      </c>
      <c r="E86">
        <f>E26+(6/0.017)*(E12*E51+E27*E50)</f>
        <v>0.1013095807539332</v>
      </c>
      <c r="F86">
        <f>F26+(6/0.017)*(F12*F51+F27*F50)</f>
        <v>1.4563959485588691</v>
      </c>
    </row>
    <row r="87" spans="1:6" ht="12.75">
      <c r="A87" t="s">
        <v>86</v>
      </c>
      <c r="B87">
        <f>B27+(7/0.017)*(B13*B51+B28*B50)</f>
        <v>0.12314557468188053</v>
      </c>
      <c r="C87">
        <f>C27+(7/0.017)*(C13*C51+C28*C50)</f>
        <v>-0.6657074814313964</v>
      </c>
      <c r="D87">
        <f>D27+(7/0.017)*(D13*D51+D28*D50)</f>
        <v>-0.05638796202541426</v>
      </c>
      <c r="E87">
        <f>E27+(7/0.017)*(E13*E51+E28*E50)</f>
        <v>-0.8364305704906664</v>
      </c>
      <c r="F87">
        <f>F27+(7/0.017)*(F13*F51+F28*F50)</f>
        <v>0.27869399579242543</v>
      </c>
    </row>
    <row r="88" spans="1:6" ht="12.75">
      <c r="A88" t="s">
        <v>87</v>
      </c>
      <c r="B88">
        <f>B28+(8/0.017)*(B14*B51+B29*B50)</f>
        <v>-0.11763664298885979</v>
      </c>
      <c r="C88">
        <f>C28+(8/0.017)*(C14*C51+C29*C50)</f>
        <v>-0.020312010493310724</v>
      </c>
      <c r="D88">
        <f>D28+(8/0.017)*(D14*D51+D29*D50)</f>
        <v>0.1571657352760003</v>
      </c>
      <c r="E88">
        <f>E28+(8/0.017)*(E14*E51+E29*E50)</f>
        <v>-0.08179271044474726</v>
      </c>
      <c r="F88">
        <f>F28+(8/0.017)*(F14*F51+F29*F50)</f>
        <v>0.3068746225852857</v>
      </c>
    </row>
    <row r="89" spans="1:6" ht="12.75">
      <c r="A89" t="s">
        <v>88</v>
      </c>
      <c r="B89">
        <f>B29+(9/0.017)*(B15*B51+B30*B50)</f>
        <v>0.05936613900194916</v>
      </c>
      <c r="C89">
        <f>C29+(9/0.017)*(C15*C51+C30*C50)</f>
        <v>0.050648864643074026</v>
      </c>
      <c r="D89">
        <f>D29+(9/0.017)*(D15*D51+D30*D50)</f>
        <v>0.014345245669066024</v>
      </c>
      <c r="E89">
        <f>E29+(9/0.017)*(E15*E51+E30*E50)</f>
        <v>0.2734907977165104</v>
      </c>
      <c r="F89">
        <f>F29+(9/0.017)*(F15*F51+F30*F50)</f>
        <v>0.02275878957384365</v>
      </c>
    </row>
    <row r="90" spans="1:6" ht="12.75">
      <c r="A90" t="s">
        <v>89</v>
      </c>
      <c r="B90">
        <f>B30+(10/0.017)*(B16*B51+B31*B50)</f>
        <v>0.07767868005396214</v>
      </c>
      <c r="C90">
        <f>C30+(10/0.017)*(C16*C51+C31*C50)</f>
        <v>0.011363637027354222</v>
      </c>
      <c r="D90">
        <f>D30+(10/0.017)*(D16*D51+D31*D50)</f>
        <v>-0.04763819201542402</v>
      </c>
      <c r="E90">
        <f>E30+(10/0.017)*(E16*E51+E31*E50)</f>
        <v>0.0018022523755617296</v>
      </c>
      <c r="F90">
        <f>F30+(10/0.017)*(F16*F51+F31*F50)</f>
        <v>0.1878021001544297</v>
      </c>
    </row>
    <row r="91" spans="1:6" ht="12.75">
      <c r="A91" t="s">
        <v>90</v>
      </c>
      <c r="B91">
        <f>B31+(11/0.017)*(B17*B51+B32*B50)</f>
        <v>-0.0381954349776774</v>
      </c>
      <c r="C91">
        <f>C31+(11/0.017)*(C17*C51+C32*C50)</f>
        <v>-0.08193939021063792</v>
      </c>
      <c r="D91">
        <f>D31+(11/0.017)*(D17*D51+D32*D50)</f>
        <v>-0.07889973005124434</v>
      </c>
      <c r="E91">
        <f>E31+(11/0.017)*(E17*E51+E32*E50)</f>
        <v>-0.054379112724593386</v>
      </c>
      <c r="F91">
        <f>F31+(11/0.017)*(F17*F51+F32*F50)</f>
        <v>-0.013861678383081336</v>
      </c>
    </row>
    <row r="92" spans="1:6" ht="12.75">
      <c r="A92" t="s">
        <v>91</v>
      </c>
      <c r="B92">
        <f>B32+(12/0.017)*(B18*B51+B33*B50)</f>
        <v>0.040193916584118895</v>
      </c>
      <c r="C92">
        <f>C32+(12/0.017)*(C18*C51+C33*C50)</f>
        <v>-0.00406045121787122</v>
      </c>
      <c r="D92">
        <f>D32+(12/0.017)*(D18*D51+D33*D50)</f>
        <v>-0.00654836259971568</v>
      </c>
      <c r="E92">
        <f>E32+(12/0.017)*(E18*E51+E33*E50)</f>
        <v>-0.014279553219985534</v>
      </c>
      <c r="F92">
        <f>F32+(12/0.017)*(F18*F51+F33*F50)</f>
        <v>0.042653340125407904</v>
      </c>
    </row>
    <row r="93" spans="1:6" ht="12.75">
      <c r="A93" t="s">
        <v>92</v>
      </c>
      <c r="B93">
        <f>B33+(13/0.017)*(B19*B51+B34*B50)</f>
        <v>0.10008089186842603</v>
      </c>
      <c r="C93">
        <f>C33+(13/0.017)*(C19*C51+C34*C50)</f>
        <v>0.06309109375709143</v>
      </c>
      <c r="D93">
        <f>D33+(13/0.017)*(D19*D51+D34*D50)</f>
        <v>0.07318361764111463</v>
      </c>
      <c r="E93">
        <f>E33+(13/0.017)*(E19*E51+E34*E50)</f>
        <v>0.06632465224419191</v>
      </c>
      <c r="F93">
        <f>F33+(13/0.017)*(F19*F51+F34*F50)</f>
        <v>0.08029920718864031</v>
      </c>
    </row>
    <row r="94" spans="1:6" ht="12.75">
      <c r="A94" t="s">
        <v>93</v>
      </c>
      <c r="B94">
        <f>B34+(14/0.017)*(B20*B51+B35*B50)</f>
        <v>-0.02198732897992422</v>
      </c>
      <c r="C94">
        <f>C34+(14/0.017)*(C20*C51+C35*C50)</f>
        <v>-0.015884761075206946</v>
      </c>
      <c r="D94">
        <f>D34+(14/0.017)*(D20*D51+D35*D50)</f>
        <v>-0.00605388981564342</v>
      </c>
      <c r="E94">
        <f>E34+(14/0.017)*(E20*E51+E35*E50)</f>
        <v>0.001272635021977264</v>
      </c>
      <c r="F94">
        <f>F34+(14/0.017)*(F20*F51+F35*F50)</f>
        <v>-0.02804272554008531</v>
      </c>
    </row>
    <row r="95" spans="1:6" ht="12.75">
      <c r="A95" t="s">
        <v>94</v>
      </c>
      <c r="B95" s="53">
        <f>B35</f>
        <v>-0.003230748</v>
      </c>
      <c r="C95" s="53">
        <f>C35</f>
        <v>0.005413658</v>
      </c>
      <c r="D95" s="53">
        <f>D35</f>
        <v>-0.004423223</v>
      </c>
      <c r="E95" s="53">
        <f>E35</f>
        <v>0.01131886</v>
      </c>
      <c r="F95" s="53">
        <f>F35</f>
        <v>0.002488213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4.74710972277277</v>
      </c>
      <c r="C103">
        <f>C63*10000/C62</f>
        <v>1.314990681113992</v>
      </c>
      <c r="D103">
        <f>D63*10000/D62</f>
        <v>1.849149165806451</v>
      </c>
      <c r="E103">
        <f>E63*10000/E62</f>
        <v>1.623320251087329</v>
      </c>
      <c r="F103">
        <f>F63*10000/F62</f>
        <v>-2.002502033636181</v>
      </c>
      <c r="G103">
        <f>AVERAGE(C103:E103)</f>
        <v>1.5958200326692573</v>
      </c>
      <c r="H103">
        <f>STDEV(C103:E103)</f>
        <v>0.2681389904546089</v>
      </c>
      <c r="I103">
        <f>(B103*B4+C103*C4+D103*D4+E103*E4+F103*F4)/SUM(B4:F4)</f>
        <v>1.5712611125739921</v>
      </c>
      <c r="K103">
        <f>(LN(H103)+LN(H123))/2-LN(K114*K115^3)</f>
        <v>-4.605560936897709</v>
      </c>
    </row>
    <row r="104" spans="1:11" ht="12.75">
      <c r="A104" t="s">
        <v>68</v>
      </c>
      <c r="B104">
        <f>B64*10000/B62</f>
        <v>-0.06599100915814902</v>
      </c>
      <c r="C104">
        <f>C64*10000/C62</f>
        <v>-0.037852975697003924</v>
      </c>
      <c r="D104">
        <f>D64*10000/D62</f>
        <v>-0.6552057461135851</v>
      </c>
      <c r="E104">
        <f>E64*10000/E62</f>
        <v>0.5592886357857059</v>
      </c>
      <c r="F104">
        <f>F64*10000/F62</f>
        <v>-0.8154765082899873</v>
      </c>
      <c r="G104">
        <f>AVERAGE(C104:E104)</f>
        <v>-0.044590028674961056</v>
      </c>
      <c r="H104">
        <f>STDEV(C104:E104)</f>
        <v>0.6072752191785501</v>
      </c>
      <c r="I104">
        <f>(B104*B4+C104*C4+D104*D4+E104*E4+F104*F4)/SUM(B4:F4)</f>
        <v>-0.15062263183051644</v>
      </c>
      <c r="K104">
        <f>(LN(H104)+LN(H124))/2-LN(K114*K115^4)</f>
        <v>-3.4266388490159954</v>
      </c>
    </row>
    <row r="105" spans="1:11" ht="12.75">
      <c r="A105" t="s">
        <v>69</v>
      </c>
      <c r="B105">
        <f>B65*10000/B62</f>
        <v>-0.2521350817326117</v>
      </c>
      <c r="C105">
        <f>C65*10000/C62</f>
        <v>-0.34054454536446727</v>
      </c>
      <c r="D105">
        <f>D65*10000/D62</f>
        <v>-0.5860340128670024</v>
      </c>
      <c r="E105">
        <f>E65*10000/E62</f>
        <v>-0.5010525507732232</v>
      </c>
      <c r="F105">
        <f>F65*10000/F62</f>
        <v>-0.5188760974858029</v>
      </c>
      <c r="G105">
        <f>AVERAGE(C105:E105)</f>
        <v>-0.4758770363348976</v>
      </c>
      <c r="H105">
        <f>STDEV(C105:E105)</f>
        <v>0.12466605215172016</v>
      </c>
      <c r="I105">
        <f>(B105*B4+C105*C4+D105*D4+E105*E4+F105*F4)/SUM(B4:F4)</f>
        <v>-0.44924800512752433</v>
      </c>
      <c r="K105">
        <f>(LN(H105)+LN(H125))/2-LN(K114*K115^5)</f>
        <v>-4.1848274456376995</v>
      </c>
    </row>
    <row r="106" spans="1:11" ht="12.75">
      <c r="A106" t="s">
        <v>70</v>
      </c>
      <c r="B106">
        <f>B66*10000/B62</f>
        <v>2.792731329261492</v>
      </c>
      <c r="C106">
        <f>C66*10000/C62</f>
        <v>2.8890660056460913</v>
      </c>
      <c r="D106">
        <f>D66*10000/D62</f>
        <v>3.096618702982518</v>
      </c>
      <c r="E106">
        <f>E66*10000/E62</f>
        <v>2.4992325646208724</v>
      </c>
      <c r="F106">
        <f>F66*10000/F62</f>
        <v>13.713073056380608</v>
      </c>
      <c r="G106">
        <f>AVERAGE(C106:E106)</f>
        <v>2.828305757749827</v>
      </c>
      <c r="H106">
        <f>STDEV(C106:E106)</f>
        <v>0.30329260685017134</v>
      </c>
      <c r="I106">
        <f>(B106*B4+C106*C4+D106*D4+E106*E4+F106*F4)/SUM(B4:F4)</f>
        <v>4.276599984111069</v>
      </c>
      <c r="K106">
        <f>(LN(H106)+LN(H126))/2-LN(K114*K115^6)</f>
        <v>-3.270146822979597</v>
      </c>
    </row>
    <row r="107" spans="1:11" ht="12.75">
      <c r="A107" t="s">
        <v>71</v>
      </c>
      <c r="B107">
        <f>B67*10000/B62</f>
        <v>-0.10421708608408278</v>
      </c>
      <c r="C107">
        <f>C67*10000/C62</f>
        <v>-0.11630362925700638</v>
      </c>
      <c r="D107">
        <f>D67*10000/D62</f>
        <v>-0.06412545750687357</v>
      </c>
      <c r="E107">
        <f>E67*10000/E62</f>
        <v>-0.13771530017587857</v>
      </c>
      <c r="F107">
        <f>F67*10000/F62</f>
        <v>-0.17422723201265222</v>
      </c>
      <c r="G107">
        <f>AVERAGE(C107:E107)</f>
        <v>-0.10604812897991951</v>
      </c>
      <c r="H107">
        <f>STDEV(C107:E107)</f>
        <v>0.037851653866934544</v>
      </c>
      <c r="I107">
        <f>(B107*B4+C107*C4+D107*D4+E107*E4+F107*F4)/SUM(B4:F4)</f>
        <v>-0.11488715991869158</v>
      </c>
      <c r="K107">
        <f>(LN(H107)+LN(H127))/2-LN(K114*K115^7)</f>
        <v>-3.5960693554448553</v>
      </c>
    </row>
    <row r="108" spans="1:9" ht="12.75">
      <c r="A108" t="s">
        <v>72</v>
      </c>
      <c r="B108">
        <f>B68*10000/B62</f>
        <v>-0.01374141400690264</v>
      </c>
      <c r="C108">
        <f>C68*10000/C62</f>
        <v>-0.027267322039011926</v>
      </c>
      <c r="D108">
        <f>D68*10000/D62</f>
        <v>-0.22252198151963476</v>
      </c>
      <c r="E108">
        <f>E68*10000/E62</f>
        <v>0.1827734526169425</v>
      </c>
      <c r="F108">
        <f>F68*10000/F62</f>
        <v>-0.029275296872731026</v>
      </c>
      <c r="G108">
        <f>AVERAGE(C108:E108)</f>
        <v>-0.02233861698056806</v>
      </c>
      <c r="H108">
        <f>STDEV(C108:E108)</f>
        <v>0.2026926647245874</v>
      </c>
      <c r="I108">
        <f>(B108*B4+C108*C4+D108*D4+E108*E4+F108*F4)/SUM(B4:F4)</f>
        <v>-0.022021038751615096</v>
      </c>
    </row>
    <row r="109" spans="1:9" ht="12.75">
      <c r="A109" t="s">
        <v>73</v>
      </c>
      <c r="B109">
        <f>B69*10000/B62</f>
        <v>-0.034541066136171125</v>
      </c>
      <c r="C109">
        <f>C69*10000/C62</f>
        <v>-0.10129388217797385</v>
      </c>
      <c r="D109">
        <f>D69*10000/D62</f>
        <v>-0.10865221011685817</v>
      </c>
      <c r="E109">
        <f>E69*10000/E62</f>
        <v>-0.022283582383643964</v>
      </c>
      <c r="F109">
        <f>F69*10000/F62</f>
        <v>-0.05369778060701785</v>
      </c>
      <c r="G109">
        <f>AVERAGE(C109:E109)</f>
        <v>-0.077409891559492</v>
      </c>
      <c r="H109">
        <f>STDEV(C109:E109)</f>
        <v>0.04788234246595952</v>
      </c>
      <c r="I109">
        <f>(B109*B4+C109*C4+D109*D4+E109*E4+F109*F4)/SUM(B4:F4)</f>
        <v>-0.06804141286206042</v>
      </c>
    </row>
    <row r="110" spans="1:11" ht="12.75">
      <c r="A110" t="s">
        <v>74</v>
      </c>
      <c r="B110">
        <f>B70*10000/B62</f>
        <v>-0.33866610096769734</v>
      </c>
      <c r="C110">
        <f>C70*10000/C62</f>
        <v>-0.04249104539707943</v>
      </c>
      <c r="D110">
        <f>D70*10000/D62</f>
        <v>-0.056079119699283364</v>
      </c>
      <c r="E110">
        <f>E70*10000/E62</f>
        <v>-0.1206738846363773</v>
      </c>
      <c r="F110">
        <f>F70*10000/F62</f>
        <v>-0.33355826725130744</v>
      </c>
      <c r="G110">
        <f>AVERAGE(C110:E110)</f>
        <v>-0.07308134991091336</v>
      </c>
      <c r="H110">
        <f>STDEV(C110:E110)</f>
        <v>0.041772550341180055</v>
      </c>
      <c r="I110">
        <f>(B110*B4+C110*C4+D110*D4+E110*E4+F110*F4)/SUM(B4:F4)</f>
        <v>-0.14628723596355636</v>
      </c>
      <c r="K110">
        <f>EXP(AVERAGE(K103:K107))</f>
        <v>0.022001411205089732</v>
      </c>
    </row>
    <row r="111" spans="1:9" ht="12.75">
      <c r="A111" t="s">
        <v>75</v>
      </c>
      <c r="B111">
        <f>B71*10000/B62</f>
        <v>-0.014648946345366433</v>
      </c>
      <c r="C111">
        <f>C71*10000/C62</f>
        <v>0.012554699318113932</v>
      </c>
      <c r="D111">
        <f>D71*10000/D62</f>
        <v>0.021269278974665996</v>
      </c>
      <c r="E111">
        <f>E71*10000/E62</f>
        <v>0.014456377085752337</v>
      </c>
      <c r="F111">
        <f>F71*10000/F62</f>
        <v>-0.01741690019680106</v>
      </c>
      <c r="G111">
        <f>AVERAGE(C111:E111)</f>
        <v>0.016093451792844087</v>
      </c>
      <c r="H111">
        <f>STDEV(C111:E111)</f>
        <v>0.004582137584692047</v>
      </c>
      <c r="I111">
        <f>(B111*B4+C111*C4+D111*D4+E111*E4+F111*F4)/SUM(B4:F4)</f>
        <v>0.00717105104045735</v>
      </c>
    </row>
    <row r="112" spans="1:9" ht="12.75">
      <c r="A112" t="s">
        <v>76</v>
      </c>
      <c r="B112">
        <f>B72*10000/B62</f>
        <v>-0.055733769421711765</v>
      </c>
      <c r="C112">
        <f>C72*10000/C62</f>
        <v>-0.016690048231810847</v>
      </c>
      <c r="D112">
        <f>D72*10000/D62</f>
        <v>-0.02118796083949747</v>
      </c>
      <c r="E112">
        <f>E72*10000/E62</f>
        <v>-0.027477626915982833</v>
      </c>
      <c r="F112">
        <f>F72*10000/F62</f>
        <v>-0.040301234003704264</v>
      </c>
      <c r="G112">
        <f>AVERAGE(C112:E112)</f>
        <v>-0.021785211995763717</v>
      </c>
      <c r="H112">
        <f>STDEV(C112:E112)</f>
        <v>0.005418532566530031</v>
      </c>
      <c r="I112">
        <f>(B112*B4+C112*C4+D112*D4+E112*E4+F112*F4)/SUM(B4:F4)</f>
        <v>-0.029169285330314806</v>
      </c>
    </row>
    <row r="113" spans="1:9" ht="12.75">
      <c r="A113" t="s">
        <v>77</v>
      </c>
      <c r="B113">
        <f>B73*10000/B62</f>
        <v>0.019126113244271523</v>
      </c>
      <c r="C113">
        <f>C73*10000/C62</f>
        <v>0.018417228986494266</v>
      </c>
      <c r="D113">
        <f>D73*10000/D62</f>
        <v>0.01537331383523026</v>
      </c>
      <c r="E113">
        <f>E73*10000/E62</f>
        <v>0.031931700373144994</v>
      </c>
      <c r="F113">
        <f>F73*10000/F62</f>
        <v>0.004497752292295714</v>
      </c>
      <c r="G113">
        <f>AVERAGE(C113:E113)</f>
        <v>0.021907414398289842</v>
      </c>
      <c r="H113">
        <f>STDEV(C113:E113)</f>
        <v>0.008813687471273405</v>
      </c>
      <c r="I113">
        <f>(B113*B4+C113*C4+D113*D4+E113*E4+F113*F4)/SUM(B4:F4)</f>
        <v>0.0191803102889373</v>
      </c>
    </row>
    <row r="114" spans="1:11" ht="12.75">
      <c r="A114" t="s">
        <v>78</v>
      </c>
      <c r="B114">
        <f>B74*10000/B62</f>
        <v>-0.19203604533120838</v>
      </c>
      <c r="C114">
        <f>C74*10000/C62</f>
        <v>-0.16863615608968324</v>
      </c>
      <c r="D114">
        <f>D74*10000/D62</f>
        <v>-0.18161573635434133</v>
      </c>
      <c r="E114">
        <f>E74*10000/E62</f>
        <v>-0.1585343914080205</v>
      </c>
      <c r="F114">
        <f>F74*10000/F62</f>
        <v>-0.14179031203146347</v>
      </c>
      <c r="G114">
        <f>AVERAGE(C114:E114)</f>
        <v>-0.1695954279506817</v>
      </c>
      <c r="H114">
        <f>STDEV(C114:E114)</f>
        <v>0.011570534689902792</v>
      </c>
      <c r="I114">
        <f>(B114*B4+C114*C4+D114*D4+E114*E4+F114*F4)/SUM(B4:F4)</f>
        <v>-0.16912929432279541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-0.005746419099141573</v>
      </c>
      <c r="C115">
        <f>C75*10000/C62</f>
        <v>0.006831428901268669</v>
      </c>
      <c r="D115">
        <f>D75*10000/D62</f>
        <v>-0.003782597331902449</v>
      </c>
      <c r="E115">
        <f>E75*10000/E62</f>
        <v>0.005831986670397948</v>
      </c>
      <c r="F115">
        <f>F75*10000/F62</f>
        <v>0.0042371052129310015</v>
      </c>
      <c r="G115">
        <f>AVERAGE(C115:E115)</f>
        <v>0.0029602727465880556</v>
      </c>
      <c r="H115">
        <f>STDEV(C115:E115)</f>
        <v>0.005860839860016982</v>
      </c>
      <c r="I115">
        <f>(B115*B4+C115*C4+D115*D4+E115*E4+F115*F4)/SUM(B4:F4)</f>
        <v>0.0018710953692702623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138.62312289389777</v>
      </c>
      <c r="C122">
        <f>C82*10000/C62</f>
        <v>47.79152692454575</v>
      </c>
      <c r="D122">
        <f>D82*10000/D62</f>
        <v>-15.966925962229565</v>
      </c>
      <c r="E122">
        <f>E82*10000/E62</f>
        <v>-51.87049397416162</v>
      </c>
      <c r="F122">
        <f>F82*10000/F62</f>
        <v>-111.82651139050995</v>
      </c>
      <c r="G122">
        <f>AVERAGE(C122:E122)</f>
        <v>-6.681964337281812</v>
      </c>
      <c r="H122">
        <f>STDEV(C122:E122)</f>
        <v>50.4756127915864</v>
      </c>
      <c r="I122">
        <f>(B122*B4+C122*C4+D122*D4+E122*E4+F122*F4)/SUM(B4:F4)</f>
        <v>0.30064929179976063</v>
      </c>
    </row>
    <row r="123" spans="1:9" ht="12.75">
      <c r="A123" t="s">
        <v>82</v>
      </c>
      <c r="B123">
        <f>B83*10000/B62</f>
        <v>4.296292720416654</v>
      </c>
      <c r="C123">
        <f>C83*10000/C62</f>
        <v>5.592031444211162</v>
      </c>
      <c r="D123">
        <f>D83*10000/D62</f>
        <v>5.897341913141242</v>
      </c>
      <c r="E123">
        <f>E83*10000/E62</f>
        <v>4.258896986913962</v>
      </c>
      <c r="F123">
        <f>F83*10000/F62</f>
        <v>10.664820802822796</v>
      </c>
      <c r="G123">
        <f>AVERAGE(C123:E123)</f>
        <v>5.2494234480887885</v>
      </c>
      <c r="H123">
        <f>STDEV(C123:E123)</f>
        <v>0.8712982401710807</v>
      </c>
      <c r="I123">
        <f>(B123*B4+C123*C4+D123*D4+E123*E4+F123*F4)/SUM(B4:F4)</f>
        <v>5.834642830685188</v>
      </c>
    </row>
    <row r="124" spans="1:9" ht="12.75">
      <c r="A124" t="s">
        <v>83</v>
      </c>
      <c r="B124">
        <f>B84*10000/B62</f>
        <v>-1.7277088318591651</v>
      </c>
      <c r="C124">
        <f>C84*10000/C62</f>
        <v>2.5329046137134927</v>
      </c>
      <c r="D124">
        <f>D84*10000/D62</f>
        <v>4.40747529150834</v>
      </c>
      <c r="E124">
        <f>E84*10000/E62</f>
        <v>2.048100417275982</v>
      </c>
      <c r="F124">
        <f>F84*10000/F62</f>
        <v>2.253121033045623</v>
      </c>
      <c r="G124">
        <f>AVERAGE(C124:E124)</f>
        <v>2.9961601074992714</v>
      </c>
      <c r="H124">
        <f>STDEV(C124:E124)</f>
        <v>1.246040404112872</v>
      </c>
      <c r="I124">
        <f>(B124*B4+C124*C4+D124*D4+E124*E4+F124*F4)/SUM(B4:F4)</f>
        <v>2.2134991543223155</v>
      </c>
    </row>
    <row r="125" spans="1:9" ht="12.75">
      <c r="A125" t="s">
        <v>84</v>
      </c>
      <c r="B125">
        <f>B85*10000/B62</f>
        <v>1.0214696915986865</v>
      </c>
      <c r="C125">
        <f>C85*10000/C62</f>
        <v>2.6071578727637177</v>
      </c>
      <c r="D125">
        <f>D85*10000/D62</f>
        <v>1.7905241382948816</v>
      </c>
      <c r="E125">
        <f>E85*10000/E62</f>
        <v>2.203657741188706</v>
      </c>
      <c r="F125">
        <f>F85*10000/F62</f>
        <v>-0.501159302194599</v>
      </c>
      <c r="G125">
        <f>AVERAGE(C125:E125)</f>
        <v>2.200446584082435</v>
      </c>
      <c r="H125">
        <f>STDEV(C125:E125)</f>
        <v>0.4083263372788979</v>
      </c>
      <c r="I125">
        <f>(B125*B4+C125*C4+D125*D4+E125*E4+F125*F4)/SUM(B4:F4)</f>
        <v>1.6691288106327238</v>
      </c>
    </row>
    <row r="126" spans="1:9" ht="12.75">
      <c r="A126" t="s">
        <v>85</v>
      </c>
      <c r="B126">
        <f>B86*10000/B62</f>
        <v>1.0977795792430018</v>
      </c>
      <c r="C126">
        <f>C86*10000/C62</f>
        <v>0.6685288241564473</v>
      </c>
      <c r="D126">
        <f>D86*10000/D62</f>
        <v>0.6433208022848643</v>
      </c>
      <c r="E126">
        <f>E86*10000/E62</f>
        <v>0.10130947080021237</v>
      </c>
      <c r="F126">
        <f>F86*10000/F62</f>
        <v>1.4564152705645783</v>
      </c>
      <c r="G126">
        <f>AVERAGE(C126:E126)</f>
        <v>0.4710530324138414</v>
      </c>
      <c r="H126">
        <f>STDEV(C126:E126)</f>
        <v>0.3204552809796057</v>
      </c>
      <c r="I126">
        <f>(B126*B4+C126*C4+D126*D4+E126*E4+F126*F4)/SUM(B4:F4)</f>
        <v>0.6933022441166914</v>
      </c>
    </row>
    <row r="127" spans="1:9" ht="12.75">
      <c r="A127" t="s">
        <v>86</v>
      </c>
      <c r="B127">
        <f>B87*10000/B62</f>
        <v>0.1231459625471183</v>
      </c>
      <c r="C127">
        <f>C87*10000/C62</f>
        <v>-0.66570406115603</v>
      </c>
      <c r="D127">
        <f>D87*10000/D62</f>
        <v>-0.056387862622877954</v>
      </c>
      <c r="E127">
        <f>E87*10000/E62</f>
        <v>-0.8364296626924823</v>
      </c>
      <c r="F127">
        <f>F87*10000/F62</f>
        <v>0.27869769322579385</v>
      </c>
      <c r="G127">
        <f>AVERAGE(C127:E127)</f>
        <v>-0.5195071954904634</v>
      </c>
      <c r="H127">
        <f>STDEV(C127:E127)</f>
        <v>0.4100566364684077</v>
      </c>
      <c r="I127">
        <f>(B127*B4+C127*C4+D127*D4+E127*E4+F127*F4)/SUM(B4:F4)</f>
        <v>-0.3199448312350947</v>
      </c>
    </row>
    <row r="128" spans="1:9" ht="12.75">
      <c r="A128" t="s">
        <v>87</v>
      </c>
      <c r="B128">
        <f>B88*10000/B62</f>
        <v>-0.11763701350290078</v>
      </c>
      <c r="C128">
        <f>C88*10000/C62</f>
        <v>-0.020311906134157384</v>
      </c>
      <c r="D128">
        <f>D88*10000/D62</f>
        <v>0.15716545821912245</v>
      </c>
      <c r="E128">
        <f>E88*10000/E62</f>
        <v>-0.08179262167315444</v>
      </c>
      <c r="F128">
        <f>F88*10000/F62</f>
        <v>0.30687869389104255</v>
      </c>
      <c r="G128">
        <f>AVERAGE(C128:E128)</f>
        <v>0.018353643470603545</v>
      </c>
      <c r="H128">
        <f>STDEV(C128:E128)</f>
        <v>0.12408267216307689</v>
      </c>
      <c r="I128">
        <f>(B128*B4+C128*C4+D128*D4+E128*E4+F128*F4)/SUM(B4:F4)</f>
        <v>0.03720539599383172</v>
      </c>
    </row>
    <row r="129" spans="1:9" ht="12.75">
      <c r="A129" t="s">
        <v>88</v>
      </c>
      <c r="B129">
        <f>B89*10000/B62</f>
        <v>0.05936632598440208</v>
      </c>
      <c r="C129">
        <f>C89*10000/C62</f>
        <v>0.05064860441907339</v>
      </c>
      <c r="D129">
        <f>D89*10000/D62</f>
        <v>0.01434522038079966</v>
      </c>
      <c r="E129">
        <f>E89*10000/E62</f>
        <v>0.2734905008903801</v>
      </c>
      <c r="F129">
        <f>F89*10000/F62</f>
        <v>0.022759091514715234</v>
      </c>
      <c r="G129">
        <f>AVERAGE(C129:E129)</f>
        <v>0.1128281085634177</v>
      </c>
      <c r="H129">
        <f>STDEV(C129:E129)</f>
        <v>0.14031673868190025</v>
      </c>
      <c r="I129">
        <f>(B129*B4+C129*C4+D129*D4+E129*E4+F129*F4)/SUM(B4:F4)</f>
        <v>0.09306642876634504</v>
      </c>
    </row>
    <row r="130" spans="1:9" ht="12.75">
      <c r="A130" t="s">
        <v>89</v>
      </c>
      <c r="B130">
        <f>B90*10000/B62</f>
        <v>0.07767892471447704</v>
      </c>
      <c r="C130">
        <f>C90*10000/C62</f>
        <v>0.0113635786432007</v>
      </c>
      <c r="D130">
        <f>D90*10000/D62</f>
        <v>-0.047638108037267306</v>
      </c>
      <c r="E130">
        <f>E90*10000/E62</f>
        <v>0.0018022504195339473</v>
      </c>
      <c r="F130">
        <f>F90*10000/F62</f>
        <v>0.18780459172497752</v>
      </c>
      <c r="G130">
        <f>AVERAGE(C130:E130)</f>
        <v>-0.011490759658177552</v>
      </c>
      <c r="H130">
        <f>STDEV(C130:E130)</f>
        <v>0.03166745719946004</v>
      </c>
      <c r="I130">
        <f>(B130*B4+C130*C4+D130*D4+E130*E4+F130*F4)/SUM(B4:F4)</f>
        <v>0.028022065330349986</v>
      </c>
    </row>
    <row r="131" spans="1:9" ht="12.75">
      <c r="A131" t="s">
        <v>90</v>
      </c>
      <c r="B131">
        <f>B91*10000/B62</f>
        <v>-0.038195555279860474</v>
      </c>
      <c r="C131">
        <f>C91*10000/C62</f>
        <v>-0.081938969222012</v>
      </c>
      <c r="D131">
        <f>D91*10000/D62</f>
        <v>-0.07889959096423002</v>
      </c>
      <c r="E131">
        <f>E91*10000/E62</f>
        <v>-0.05437905370563648</v>
      </c>
      <c r="F131">
        <f>F91*10000/F62</f>
        <v>-0.013861862285974724</v>
      </c>
      <c r="G131">
        <f>AVERAGE(C131:E131)</f>
        <v>-0.07173920463062618</v>
      </c>
      <c r="H131">
        <f>STDEV(C131:E131)</f>
        <v>0.01511094256333085</v>
      </c>
      <c r="I131">
        <f>(B131*B4+C131*C4+D131*D4+E131*E4+F131*F4)/SUM(B4:F4)</f>
        <v>-0.059157802587934905</v>
      </c>
    </row>
    <row r="132" spans="1:9" ht="12.75">
      <c r="A132" t="s">
        <v>91</v>
      </c>
      <c r="B132">
        <f>B92*10000/B62</f>
        <v>0.040194043180815965</v>
      </c>
      <c r="C132">
        <f>C92*10000/C62</f>
        <v>-0.004060430356063798</v>
      </c>
      <c r="D132">
        <f>D92*10000/D62</f>
        <v>-0.006548351056048775</v>
      </c>
      <c r="E132">
        <f>E92*10000/E62</f>
        <v>-0.014279537722043515</v>
      </c>
      <c r="F132">
        <f>F92*10000/F62</f>
        <v>0.042653906007290666</v>
      </c>
      <c r="G132">
        <f>AVERAGE(C132:E132)</f>
        <v>-0.00829610637805203</v>
      </c>
      <c r="H132">
        <f>STDEV(C132:E132)</f>
        <v>0.00532902667834833</v>
      </c>
      <c r="I132">
        <f>(B132*B4+C132*C4+D132*D4+E132*E4+F132*F4)/SUM(B4:F4)</f>
        <v>0.005522730266721349</v>
      </c>
    </row>
    <row r="133" spans="1:9" ht="12.75">
      <c r="A133" t="s">
        <v>92</v>
      </c>
      <c r="B133">
        <f>B93*10000/B62</f>
        <v>0.10008120708802708</v>
      </c>
      <c r="C133">
        <f>C93*10000/C62</f>
        <v>0.06309076960734122</v>
      </c>
      <c r="D133">
        <f>D93*10000/D62</f>
        <v>0.07318348863064947</v>
      </c>
      <c r="E133">
        <f>E93*10000/E62</f>
        <v>0.06632458026045412</v>
      </c>
      <c r="F133">
        <f>F93*10000/F62</f>
        <v>0.08030027251825846</v>
      </c>
      <c r="G133">
        <f>AVERAGE(C133:E133)</f>
        <v>0.06753294616614827</v>
      </c>
      <c r="H133">
        <f>STDEV(C133:E133)</f>
        <v>0.0051537224840297845</v>
      </c>
      <c r="I133">
        <f>(B133*B4+C133*C4+D133*D4+E133*E4+F133*F4)/SUM(B4:F4)</f>
        <v>0.07394680413240699</v>
      </c>
    </row>
    <row r="134" spans="1:9" ht="12.75">
      <c r="A134" t="s">
        <v>93</v>
      </c>
      <c r="B134">
        <f>B94*10000/B62</f>
        <v>-0.021987398232275388</v>
      </c>
      <c r="C134">
        <f>C94*10000/C62</f>
        <v>-0.015884679462398733</v>
      </c>
      <c r="D134">
        <f>D94*10000/D62</f>
        <v>-0.006053879143649246</v>
      </c>
      <c r="E134">
        <f>E94*10000/E62</f>
        <v>0.0012726336407559138</v>
      </c>
      <c r="F134">
        <f>F94*10000/F62</f>
        <v>-0.02804309758293775</v>
      </c>
      <c r="G134">
        <f>AVERAGE(C134:E134)</f>
        <v>-0.006888641655097356</v>
      </c>
      <c r="H134">
        <f>STDEV(C134:E134)</f>
        <v>0.008609063222430758</v>
      </c>
      <c r="I134">
        <f>(B134*B4+C134*C4+D134*D4+E134*E4+F134*F4)/SUM(B4:F4)</f>
        <v>-0.01189786049951892</v>
      </c>
    </row>
    <row r="135" spans="1:9" ht="12.75">
      <c r="A135" t="s">
        <v>94</v>
      </c>
      <c r="B135">
        <f>B95*10000/B62</f>
        <v>-0.0032307581757196266</v>
      </c>
      <c r="C135">
        <f>C95*10000/C62</f>
        <v>0.0054136301856797225</v>
      </c>
      <c r="D135">
        <f>D95*10000/D62</f>
        <v>-0.004423215202598408</v>
      </c>
      <c r="E135">
        <f>E95*10000/E62</f>
        <v>0.01131884771536943</v>
      </c>
      <c r="F135">
        <f>F95*10000/F62</f>
        <v>0.002488246011122998</v>
      </c>
      <c r="G135">
        <f>AVERAGE(C135:E135)</f>
        <v>0.004103087566150248</v>
      </c>
      <c r="H135">
        <f>STDEV(C135:E135)</f>
        <v>0.007952438474865235</v>
      </c>
      <c r="I135">
        <f>(B135*B4+C135*C4+D135*D4+E135*E4+F135*F4)/SUM(B4:F4)</f>
        <v>0.0028264070070537555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2004-10-06T09:19:47Z</cp:lastPrinted>
  <dcterms:created xsi:type="dcterms:W3CDTF">2004-10-06T09:19:47Z</dcterms:created>
  <dcterms:modified xsi:type="dcterms:W3CDTF">2005-02-25T11:58:44Z</dcterms:modified>
  <cp:category/>
  <cp:version/>
  <cp:contentType/>
  <cp:contentStatus/>
</cp:coreProperties>
</file>