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3"/>
  </bookViews>
  <sheets>
    <sheet name="Result_HCMQCM1" sheetId="1" r:id="rId1"/>
    <sheet name="Result_HCMQCM2" sheetId="2" r:id="rId2"/>
    <sheet name="Result2_HCMQCM1" sheetId="3" r:id="rId3"/>
    <sheet name="Result2_HCMQCM2" sheetId="4" r:id="rId4"/>
  </sheets>
  <definedNames>
    <definedName name="_xlnm.Print_Area" localSheetId="0">'Result_HCMQCM1'!$A$1:$G$64</definedName>
    <definedName name="_xlnm.Print_Area" localSheetId="1">'Result_HCMQCM2'!$A$1:$G$64</definedName>
  </definedNames>
  <calcPr fullCalcOnLoad="1"/>
</workbook>
</file>

<file path=xl/sharedStrings.xml><?xml version="1.0" encoding="utf-8"?>
<sst xmlns="http://schemas.openxmlformats.org/spreadsheetml/2006/main" count="412" uniqueCount="108">
  <si>
    <t xml:space="preserve"> Thu 19/01/2006       09:54:29</t>
  </si>
  <si>
    <t>LISSNER</t>
  </si>
  <si>
    <t>HCMQCM181 Type : F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</si>
  <si>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</si>
  <si>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</si>
  <si>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</si>
  <si>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</si>
  <si>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</si>
  <si>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</si>
  <si>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</si>
  <si>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</si>
  <si>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</si>
  <si>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</si>
  <si>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</si>
  <si>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</si>
  <si>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</si>
  <si>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</si>
  <si>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</si>
  <si>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</si>
  <si>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</si>
  <si>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</si>
  <si>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</si>
  <si>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</si>
  <si>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</si>
  <si>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</si>
  <si>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</si>
  <si>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</si>
  <si>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</si>
  <si>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</si>
  <si>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</si>
  <si>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</si>
  <si>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</si>
  <si>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</si>
  <si>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</si>
  <si>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</si>
  <si>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</si>
  <si>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</si>
  <si>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</si>
  <si>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</si>
  <si>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</si>
  <si>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</si>
  <si>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</si>
  <si>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</si>
  <si>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</si>
  <si>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</si>
  <si>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</si>
  <si>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</si>
  <si>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</si>
  <si>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</si>
  <si>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</si>
  <si>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</si>
  <si>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30mn</t>
  </si>
  <si>
    <t>Dx moy(m)</t>
  </si>
  <si>
    <t>Dy moy(m)</t>
  </si>
  <si>
    <t xml:space="preserve"> Thu 19/01/2006       09:00:49</t>
  </si>
  <si>
    <t>a4!</t>
  </si>
  <si>
    <t xml:space="preserve">* = Integral error  ! = Central error           Conclusion : CONTACT CEA           </t>
  </si>
  <si>
    <t>Duration : 31mn</t>
  </si>
  <si>
    <t xml:space="preserve">                                                   Average Permeability</t>
  </si>
  <si>
    <t>Mean value along the length of the aperture: µ = 1.002; pole pieces µ = 1.003</t>
  </si>
  <si>
    <t>Aperture1   (682)</t>
  </si>
  <si>
    <t>Aperture2   (683)</t>
  </si>
  <si>
    <t>Aperture1</t>
  </si>
  <si>
    <t>Dx moy (mm)</t>
  </si>
  <si>
    <t>Dy moy (mm)</t>
  </si>
  <si>
    <t>* = Integral error  ! = Central error           Conclusion : ACCEPTED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</si>
  <si>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</si>
  <si>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</si>
  <si>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</si>
  <si>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</si>
  <si>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</si>
  <si>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</si>
  <si>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</si>
  <si>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</si>
  <si>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</si>
  <si>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</si>
  <si>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</si>
  <si>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</si>
  <si>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</si>
  <si>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</si>
  <si>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</si>
  <si>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</si>
  <si>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</si>
  <si>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</si>
  <si>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</si>
  <si>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</si>
  <si>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</si>
  <si>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</si>
  <si>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</si>
  <si>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</si>
  <si>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</si>
  <si>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</si>
  <si>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</si>
  <si>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</si>
  <si>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</si>
  <si>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</si>
  <si>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</si>
  <si>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</si>
  <si>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</si>
  <si>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</si>
  <si>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</si>
  <si>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</si>
  <si>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</si>
  <si>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</si>
  <si>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</si>
  <si>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</si>
  <si>
    <t>Aperture2</t>
  </si>
  <si>
    <t>* = Integral error  ! = Central error           Conclusion : CONTACT CEA           Duration : 31mn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</si>
</sst>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0" fontId="2" fillId="0" borderId="15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7" xfId="0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Result_HCMQCM1!$A$8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Result_HCMQCM1!$B$3:$F$3</c:f>
              <c:strCache/>
            </c:strRef>
          </c:cat>
          <c:val>
            <c:numRef>
              <c:f>Result_HCMQCM1!$B$8:$F$8</c:f>
              <c:numCache/>
            </c:numRef>
          </c:val>
          <c:smooth val="0"/>
        </c:ser>
        <c:ser>
          <c:idx val="1"/>
          <c:order val="1"/>
          <c:tx>
            <c:strRef>
              <c:f>Result_HCMQCM1!$A$23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Result_HCMQCM1!$B$3:$F$3</c:f>
              <c:strCache/>
            </c:strRef>
          </c:cat>
          <c:val>
            <c:numRef>
              <c:f>Result_HCMQCM1!$B$23:$F$23</c:f>
              <c:numCache/>
            </c:numRef>
          </c:val>
          <c:smooth val="0"/>
        </c:ser>
        <c:ser>
          <c:idx val="2"/>
          <c:order val="2"/>
          <c:tx>
            <c:strRef>
              <c:f>Result_HCMQCM1!$A$11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Result_HCMQCM1!$B$3:$F$3</c:f>
              <c:strCache/>
            </c:strRef>
          </c:cat>
          <c:val>
            <c:numRef>
              <c:f>Result_HCMQCM1!$B$11:$F$11</c:f>
              <c:numCache/>
            </c:numRef>
          </c:val>
          <c:smooth val="0"/>
        </c:ser>
        <c:ser>
          <c:idx val="3"/>
          <c:order val="3"/>
          <c:tx>
            <c:strRef>
              <c:f>Result_HCMQCM1!$A$26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Result_HCMQCM1!$B$3:$F$3</c:f>
              <c:strCache/>
            </c:strRef>
          </c:cat>
          <c:val>
            <c:numRef>
              <c:f>Result_HCMQCM1!$B$26:$F$26</c:f>
              <c:numCache/>
            </c:numRef>
          </c:val>
          <c:smooth val="0"/>
        </c:ser>
        <c:ser>
          <c:idx val="4"/>
          <c:order val="4"/>
          <c:tx>
            <c:strRef>
              <c:f>Result_HCMQCM1!$A$9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Result_HCMQCM1!$B$3:$F$3</c:f>
              <c:strCache/>
            </c:strRef>
          </c:cat>
          <c:val>
            <c:numRef>
              <c:f>Result_HCMQCM1!$B$9:$F$9</c:f>
              <c:numCache/>
            </c:numRef>
          </c:val>
          <c:smooth val="0"/>
        </c:ser>
        <c:ser>
          <c:idx val="5"/>
          <c:order val="5"/>
          <c:tx>
            <c:strRef>
              <c:f>Result_HCMQCM1!$A$24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Result_HCMQCM1!$B$3:$F$3</c:f>
              <c:strCache/>
            </c:strRef>
          </c:cat>
          <c:val>
            <c:numRef>
              <c:f>Result_HCMQCM1!$B$24:$F$24</c:f>
              <c:numCache/>
            </c:numRef>
          </c:val>
          <c:smooth val="0"/>
        </c:ser>
        <c:ser>
          <c:idx val="6"/>
          <c:order val="6"/>
          <c:tx>
            <c:strRef>
              <c:f>Result_HCMQCM1!$A$10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Result_HCMQCM1!$B$3:$F$3</c:f>
              <c:strCache/>
            </c:strRef>
          </c:cat>
          <c:val>
            <c:numRef>
              <c:f>Result_HCMQCM1!$B$10:$F$10</c:f>
              <c:numCache/>
            </c:numRef>
          </c:val>
          <c:smooth val="0"/>
        </c:ser>
        <c:ser>
          <c:idx val="7"/>
          <c:order val="7"/>
          <c:tx>
            <c:strRef>
              <c:f>Result_HCMQCM1!$A$25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Result_HCMQCM1!$B$3:$F$3</c:f>
              <c:strCache/>
            </c:strRef>
          </c:cat>
          <c:val>
            <c:numRef>
              <c:f>Result_HCMQCM1!$B$25:$F$25</c:f>
              <c:numCache/>
            </c:numRef>
          </c:val>
          <c:smooth val="0"/>
        </c:ser>
        <c:marker val="1"/>
        <c:axId val="26140341"/>
        <c:axId val="33936478"/>
      </c:lineChart>
      <c:catAx>
        <c:axId val="261403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936478"/>
        <c:crosses val="autoZero"/>
        <c:auto val="1"/>
        <c:lblOffset val="100"/>
        <c:noMultiLvlLbl val="0"/>
      </c:catAx>
      <c:valAx>
        <c:axId val="33936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14034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Result_HCMQCM2!$A$8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Result_HCMQCM2!$B$3:$F$3</c:f>
              <c:strCache/>
            </c:strRef>
          </c:cat>
          <c:val>
            <c:numRef>
              <c:f>Result_HCMQCM2!$B$8:$F$8</c:f>
              <c:numCache/>
            </c:numRef>
          </c:val>
          <c:smooth val="0"/>
        </c:ser>
        <c:ser>
          <c:idx val="1"/>
          <c:order val="1"/>
          <c:tx>
            <c:strRef>
              <c:f>Result_HCMQCM2!$A$23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Result_HCMQCM2!$B$3:$F$3</c:f>
              <c:strCache/>
            </c:strRef>
          </c:cat>
          <c:val>
            <c:numRef>
              <c:f>Result_HCMQCM2!$B$23:$F$23</c:f>
              <c:numCache/>
            </c:numRef>
          </c:val>
          <c:smooth val="0"/>
        </c:ser>
        <c:ser>
          <c:idx val="2"/>
          <c:order val="2"/>
          <c:tx>
            <c:strRef>
              <c:f>Result_HCMQCM2!$A$11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Result_HCMQCM2!$B$3:$F$3</c:f>
              <c:strCache/>
            </c:strRef>
          </c:cat>
          <c:val>
            <c:numRef>
              <c:f>Result_HCMQCM2!$B$11:$F$11</c:f>
              <c:numCache/>
            </c:numRef>
          </c:val>
          <c:smooth val="0"/>
        </c:ser>
        <c:ser>
          <c:idx val="3"/>
          <c:order val="3"/>
          <c:tx>
            <c:strRef>
              <c:f>Result_HCMQCM2!$A$26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Result_HCMQCM2!$B$3:$F$3</c:f>
              <c:strCache/>
            </c:strRef>
          </c:cat>
          <c:val>
            <c:numRef>
              <c:f>Result_HCMQCM2!$B$26:$F$26</c:f>
              <c:numCache/>
            </c:numRef>
          </c:val>
          <c:smooth val="0"/>
        </c:ser>
        <c:ser>
          <c:idx val="4"/>
          <c:order val="4"/>
          <c:tx>
            <c:strRef>
              <c:f>Result_HCMQCM2!$A$9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Result_HCMQCM2!$B$3:$F$3</c:f>
              <c:strCache/>
            </c:strRef>
          </c:cat>
          <c:val>
            <c:numRef>
              <c:f>Result_HCMQCM2!$B$9:$F$9</c:f>
              <c:numCache/>
            </c:numRef>
          </c:val>
          <c:smooth val="0"/>
        </c:ser>
        <c:ser>
          <c:idx val="5"/>
          <c:order val="5"/>
          <c:tx>
            <c:strRef>
              <c:f>Result_HCMQCM2!$A$24</c:f>
              <c:strCache>
                <c:ptCount val="1"/>
                <c:pt idx="0">
                  <c:v>a4!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Result_HCMQCM2!$B$3:$F$3</c:f>
              <c:strCache/>
            </c:strRef>
          </c:cat>
          <c:val>
            <c:numRef>
              <c:f>Result_HCMQCM2!$B$24:$F$24</c:f>
              <c:numCache/>
            </c:numRef>
          </c:val>
          <c:smooth val="0"/>
        </c:ser>
        <c:ser>
          <c:idx val="6"/>
          <c:order val="6"/>
          <c:tx>
            <c:strRef>
              <c:f>Result_HCMQCM2!$A$10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Result_HCMQCM2!$B$3:$F$3</c:f>
              <c:strCache/>
            </c:strRef>
          </c:cat>
          <c:val>
            <c:numRef>
              <c:f>Result_HCMQCM2!$B$10:$F$10</c:f>
              <c:numCache/>
            </c:numRef>
          </c:val>
          <c:smooth val="0"/>
        </c:ser>
        <c:ser>
          <c:idx val="7"/>
          <c:order val="7"/>
          <c:tx>
            <c:strRef>
              <c:f>Result_HCMQCM2!$A$25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Result_HCMQCM2!$B$3:$F$3</c:f>
              <c:strCache/>
            </c:strRef>
          </c:cat>
          <c:val>
            <c:numRef>
              <c:f>Result_HCMQCM2!$B$25:$F$25</c:f>
              <c:numCache/>
            </c:numRef>
          </c:val>
          <c:smooth val="0"/>
        </c:ser>
        <c:marker val="1"/>
        <c:axId val="36992847"/>
        <c:axId val="64500168"/>
      </c:lineChart>
      <c:catAx>
        <c:axId val="369928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500168"/>
        <c:crosses val="autoZero"/>
        <c:auto val="1"/>
        <c:lblOffset val="100"/>
        <c:noMultiLvlLbl val="0"/>
      </c:catAx>
      <c:valAx>
        <c:axId val="64500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99284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45</xdr:row>
      <xdr:rowOff>0</xdr:rowOff>
    </xdr:from>
    <xdr:to>
      <xdr:col>6</xdr:col>
      <xdr:colOff>647700</xdr:colOff>
      <xdr:row>63</xdr:row>
      <xdr:rowOff>28575</xdr:rowOff>
    </xdr:to>
    <xdr:graphicFrame>
      <xdr:nvGraphicFramePr>
        <xdr:cNvPr id="1" name="Chart 1"/>
        <xdr:cNvGraphicFramePr/>
      </xdr:nvGraphicFramePr>
      <xdr:xfrm>
        <a:off x="123825" y="6934200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45</xdr:row>
      <xdr:rowOff>0</xdr:rowOff>
    </xdr:from>
    <xdr:to>
      <xdr:col>6</xdr:col>
      <xdr:colOff>647700</xdr:colOff>
      <xdr:row>63</xdr:row>
      <xdr:rowOff>28575</xdr:rowOff>
    </xdr:to>
    <xdr:graphicFrame>
      <xdr:nvGraphicFramePr>
        <xdr:cNvPr id="1" name="Chart 1"/>
        <xdr:cNvGraphicFramePr/>
      </xdr:nvGraphicFramePr>
      <xdr:xfrm>
        <a:off x="123825" y="6934200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60</v>
      </c>
    </row>
    <row r="2" spans="3:5" ht="12.75" thickBot="1">
      <c r="C2" s="1" t="s">
        <v>1</v>
      </c>
      <c r="E2" s="1" t="s">
        <v>3</v>
      </c>
    </row>
    <row r="3" spans="1:7" ht="12">
      <c r="A3" s="19" t="s">
        <v>4</v>
      </c>
      <c r="B3" s="9" t="s">
        <v>5</v>
      </c>
      <c r="C3" s="10" t="s">
        <v>6</v>
      </c>
      <c r="D3" s="10" t="s">
        <v>7</v>
      </c>
      <c r="E3" s="10" t="s">
        <v>8</v>
      </c>
      <c r="F3" s="23" t="s">
        <v>9</v>
      </c>
      <c r="G3" s="33" t="s">
        <v>10</v>
      </c>
    </row>
    <row r="4" spans="1:7" ht="12">
      <c r="A4" s="20" t="s">
        <v>11</v>
      </c>
      <c r="B4" s="11">
        <v>-0.002484</v>
      </c>
      <c r="C4" s="12">
        <v>-0.003973</v>
      </c>
      <c r="D4" s="12">
        <v>-0.003972</v>
      </c>
      <c r="E4" s="12">
        <v>-0.003973</v>
      </c>
      <c r="F4" s="24">
        <v>-0.002105</v>
      </c>
      <c r="G4" s="34">
        <v>-0.012378</v>
      </c>
    </row>
    <row r="5" spans="1:7" ht="12.75" thickBot="1">
      <c r="A5" s="44" t="s">
        <v>12</v>
      </c>
      <c r="B5" s="45">
        <v>0.401302</v>
      </c>
      <c r="C5" s="46">
        <v>0.085616</v>
      </c>
      <c r="D5" s="46">
        <v>0.006335</v>
      </c>
      <c r="E5" s="46">
        <v>0.016982</v>
      </c>
      <c r="F5" s="47">
        <v>-0.609868</v>
      </c>
      <c r="G5" s="48">
        <v>7.141696</v>
      </c>
    </row>
    <row r="6" spans="1:7" ht="12.75" thickTop="1">
      <c r="A6" s="6" t="s">
        <v>13</v>
      </c>
      <c r="B6" s="39">
        <v>-91.89363</v>
      </c>
      <c r="C6" s="40">
        <v>-110.5166</v>
      </c>
      <c r="D6" s="40">
        <v>191.9994</v>
      </c>
      <c r="E6" s="40">
        <v>-68.76806</v>
      </c>
      <c r="F6" s="41">
        <v>84.50792</v>
      </c>
      <c r="G6" s="42">
        <v>-0.002849867</v>
      </c>
    </row>
    <row r="7" spans="1:7" ht="12">
      <c r="A7" s="20" t="s">
        <v>14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15</v>
      </c>
      <c r="B8" s="29">
        <v>2.577587</v>
      </c>
      <c r="C8" s="13">
        <v>1.0266</v>
      </c>
      <c r="D8" s="13">
        <v>2.728994</v>
      </c>
      <c r="E8" s="13">
        <v>0.64708</v>
      </c>
      <c r="F8" s="25">
        <v>-2.070504</v>
      </c>
      <c r="G8" s="35">
        <v>1.183489</v>
      </c>
    </row>
    <row r="9" spans="1:7" ht="12">
      <c r="A9" s="20" t="s">
        <v>16</v>
      </c>
      <c r="B9" s="29">
        <v>0.511155</v>
      </c>
      <c r="C9" s="13">
        <v>0.3018818</v>
      </c>
      <c r="D9" s="13">
        <v>0.5167344</v>
      </c>
      <c r="E9" s="13">
        <v>-0.06610278</v>
      </c>
      <c r="F9" s="25">
        <v>-0.9541619</v>
      </c>
      <c r="G9" s="35">
        <v>0.1362907</v>
      </c>
    </row>
    <row r="10" spans="1:7" ht="12">
      <c r="A10" s="20" t="s">
        <v>17</v>
      </c>
      <c r="B10" s="29">
        <v>-0.6763741</v>
      </c>
      <c r="C10" s="13">
        <v>0.5348866</v>
      </c>
      <c r="D10" s="13">
        <v>-0.4287002</v>
      </c>
      <c r="E10" s="13">
        <v>0.3391835</v>
      </c>
      <c r="F10" s="25">
        <v>1.221512</v>
      </c>
      <c r="G10" s="35">
        <v>0.1611828</v>
      </c>
    </row>
    <row r="11" spans="1:7" ht="12">
      <c r="A11" s="21" t="s">
        <v>18</v>
      </c>
      <c r="B11" s="31">
        <v>2.473424</v>
      </c>
      <c r="C11" s="15">
        <v>1.083523</v>
      </c>
      <c r="D11" s="15">
        <v>1.249507</v>
      </c>
      <c r="E11" s="15">
        <v>1.331171</v>
      </c>
      <c r="F11" s="27">
        <v>13.24407</v>
      </c>
      <c r="G11" s="37">
        <v>2.942814</v>
      </c>
    </row>
    <row r="12" spans="1:7" ht="12">
      <c r="A12" s="20" t="s">
        <v>19</v>
      </c>
      <c r="B12" s="29">
        <v>0.5327101</v>
      </c>
      <c r="C12" s="13">
        <v>0.2358632</v>
      </c>
      <c r="D12" s="13">
        <v>0.1186164</v>
      </c>
      <c r="E12" s="13">
        <v>0.3033722</v>
      </c>
      <c r="F12" s="25">
        <v>-0.463053</v>
      </c>
      <c r="G12" s="35">
        <v>0.1794576</v>
      </c>
    </row>
    <row r="13" spans="1:7" ht="12">
      <c r="A13" s="20" t="s">
        <v>20</v>
      </c>
      <c r="B13" s="29">
        <v>0.1331451</v>
      </c>
      <c r="C13" s="13">
        <v>0.06597275</v>
      </c>
      <c r="D13" s="13">
        <v>0.1440845</v>
      </c>
      <c r="E13" s="13">
        <v>-0.1188091</v>
      </c>
      <c r="F13" s="25">
        <v>-0.06520934</v>
      </c>
      <c r="G13" s="35">
        <v>0.03370774</v>
      </c>
    </row>
    <row r="14" spans="1:7" ht="12">
      <c r="A14" s="20" t="s">
        <v>21</v>
      </c>
      <c r="B14" s="29">
        <v>0.01588484</v>
      </c>
      <c r="C14" s="13">
        <v>0.1544144</v>
      </c>
      <c r="D14" s="13">
        <v>-0.05626073</v>
      </c>
      <c r="E14" s="13">
        <v>0.01240746</v>
      </c>
      <c r="F14" s="25">
        <v>-0.07859012</v>
      </c>
      <c r="G14" s="35">
        <v>0.01897706</v>
      </c>
    </row>
    <row r="15" spans="1:7" ht="12">
      <c r="A15" s="21" t="s">
        <v>22</v>
      </c>
      <c r="B15" s="31">
        <v>-0.3919038</v>
      </c>
      <c r="C15" s="15">
        <v>-0.1994785</v>
      </c>
      <c r="D15" s="15">
        <v>-0.1376279</v>
      </c>
      <c r="E15" s="15">
        <v>-0.1025588</v>
      </c>
      <c r="F15" s="27">
        <v>-0.3751071</v>
      </c>
      <c r="G15" s="37">
        <v>-0.2126185</v>
      </c>
    </row>
    <row r="16" spans="1:7" ht="12">
      <c r="A16" s="20" t="s">
        <v>23</v>
      </c>
      <c r="B16" s="29">
        <v>0.04008079</v>
      </c>
      <c r="C16" s="13">
        <v>-0.0143138</v>
      </c>
      <c r="D16" s="13">
        <v>-0.01141438</v>
      </c>
      <c r="E16" s="13">
        <v>0.007836428</v>
      </c>
      <c r="F16" s="25">
        <v>-0.04456863</v>
      </c>
      <c r="G16" s="35">
        <v>-0.003956605</v>
      </c>
    </row>
    <row r="17" spans="1:7" ht="12">
      <c r="A17" s="20" t="s">
        <v>24</v>
      </c>
      <c r="B17" s="29">
        <v>-0.005934302</v>
      </c>
      <c r="C17" s="13">
        <v>-0.01186916</v>
      </c>
      <c r="D17" s="13">
        <v>-0.02923417</v>
      </c>
      <c r="E17" s="13">
        <v>-0.001747716</v>
      </c>
      <c r="F17" s="25">
        <v>-0.02342794</v>
      </c>
      <c r="G17" s="35">
        <v>-0.01418277</v>
      </c>
    </row>
    <row r="18" spans="1:7" ht="12">
      <c r="A18" s="20" t="s">
        <v>25</v>
      </c>
      <c r="B18" s="29">
        <v>0.0393415</v>
      </c>
      <c r="C18" s="13">
        <v>0.05063237</v>
      </c>
      <c r="D18" s="13">
        <v>-0.01879786</v>
      </c>
      <c r="E18" s="13">
        <v>0.03110766</v>
      </c>
      <c r="F18" s="25">
        <v>-0.01056399</v>
      </c>
      <c r="G18" s="35">
        <v>0.01973026</v>
      </c>
    </row>
    <row r="19" spans="1:7" ht="12">
      <c r="A19" s="21" t="s">
        <v>26</v>
      </c>
      <c r="B19" s="31">
        <v>-0.2087779</v>
      </c>
      <c r="C19" s="15">
        <v>-0.1969634</v>
      </c>
      <c r="D19" s="15">
        <v>-0.1952717</v>
      </c>
      <c r="E19" s="15">
        <v>-0.1833079</v>
      </c>
      <c r="F19" s="27">
        <v>-0.1398711</v>
      </c>
      <c r="G19" s="37">
        <v>-0.1877676</v>
      </c>
    </row>
    <row r="20" spans="1:7" ht="12.75" thickBot="1">
      <c r="A20" s="44" t="s">
        <v>27</v>
      </c>
      <c r="B20" s="45">
        <v>-0.001260917</v>
      </c>
      <c r="C20" s="46">
        <v>-0.00777514</v>
      </c>
      <c r="D20" s="46">
        <v>-0.001963668</v>
      </c>
      <c r="E20" s="46">
        <v>-0.003020004</v>
      </c>
      <c r="F20" s="47">
        <v>0.000917252</v>
      </c>
      <c r="G20" s="48">
        <v>-0.003143466</v>
      </c>
    </row>
    <row r="21" spans="1:7" ht="12.75" thickTop="1">
      <c r="A21" s="6" t="s">
        <v>28</v>
      </c>
      <c r="B21" s="39">
        <v>-106.8339</v>
      </c>
      <c r="C21" s="40">
        <v>1.507415</v>
      </c>
      <c r="D21" s="40">
        <v>42.11878</v>
      </c>
      <c r="E21" s="40">
        <v>-5.689484</v>
      </c>
      <c r="F21" s="41">
        <v>54.52027</v>
      </c>
      <c r="G21" s="43">
        <v>0.002764141</v>
      </c>
    </row>
    <row r="22" spans="1:7" ht="12">
      <c r="A22" s="20" t="s">
        <v>29</v>
      </c>
      <c r="B22" s="29">
        <v>8.026032</v>
      </c>
      <c r="C22" s="13">
        <v>1.712324</v>
      </c>
      <c r="D22" s="13">
        <v>0.1267087</v>
      </c>
      <c r="E22" s="13">
        <v>0.339635</v>
      </c>
      <c r="F22" s="25">
        <v>-12.19736</v>
      </c>
      <c r="G22" s="36">
        <v>0</v>
      </c>
    </row>
    <row r="23" spans="1:7" ht="12">
      <c r="A23" s="20" t="s">
        <v>30</v>
      </c>
      <c r="B23" s="29">
        <v>5.5309</v>
      </c>
      <c r="C23" s="13">
        <v>2.908276</v>
      </c>
      <c r="D23" s="13">
        <v>0.5460112</v>
      </c>
      <c r="E23" s="13">
        <v>1.644786</v>
      </c>
      <c r="F23" s="25">
        <v>6.508685</v>
      </c>
      <c r="G23" s="35">
        <v>2.889476</v>
      </c>
    </row>
    <row r="24" spans="1:7" ht="12">
      <c r="A24" s="20" t="s">
        <v>31</v>
      </c>
      <c r="B24" s="29">
        <v>-4.172314</v>
      </c>
      <c r="C24" s="13">
        <v>-2.629754</v>
      </c>
      <c r="D24" s="13">
        <v>-2.988859</v>
      </c>
      <c r="E24" s="13">
        <v>-0.8586257</v>
      </c>
      <c r="F24" s="25">
        <v>3.505264</v>
      </c>
      <c r="G24" s="35">
        <v>-1.739765</v>
      </c>
    </row>
    <row r="25" spans="1:7" ht="12">
      <c r="A25" s="20" t="s">
        <v>32</v>
      </c>
      <c r="B25" s="29">
        <v>0.58658</v>
      </c>
      <c r="C25" s="13">
        <v>0.2412975</v>
      </c>
      <c r="D25" s="13">
        <v>-0.2708389</v>
      </c>
      <c r="E25" s="13">
        <v>1.115958</v>
      </c>
      <c r="F25" s="25">
        <v>-1.887822</v>
      </c>
      <c r="G25" s="35">
        <v>0.1090475</v>
      </c>
    </row>
    <row r="26" spans="1:7" ht="12">
      <c r="A26" s="21" t="s">
        <v>33</v>
      </c>
      <c r="B26" s="31">
        <v>-0.6790836</v>
      </c>
      <c r="C26" s="15">
        <v>-0.1511976</v>
      </c>
      <c r="D26" s="15">
        <v>-0.2384291</v>
      </c>
      <c r="E26" s="15">
        <v>-0.4418897</v>
      </c>
      <c r="F26" s="27">
        <v>1.213374</v>
      </c>
      <c r="G26" s="37">
        <v>-0.1477564</v>
      </c>
    </row>
    <row r="27" spans="1:7" ht="12">
      <c r="A27" s="20" t="s">
        <v>34</v>
      </c>
      <c r="B27" s="29">
        <v>0.2122758</v>
      </c>
      <c r="C27" s="13">
        <v>0.3547679</v>
      </c>
      <c r="D27" s="13">
        <v>0.1138204</v>
      </c>
      <c r="E27" s="13">
        <v>-0.3140695</v>
      </c>
      <c r="F27" s="25">
        <v>0.06310011</v>
      </c>
      <c r="G27" s="35">
        <v>0.07716538</v>
      </c>
    </row>
    <row r="28" spans="1:7" ht="12">
      <c r="A28" s="20" t="s">
        <v>35</v>
      </c>
      <c r="B28" s="29">
        <v>0.1416619</v>
      </c>
      <c r="C28" s="13">
        <v>0.2918202</v>
      </c>
      <c r="D28" s="13">
        <v>0.4769048</v>
      </c>
      <c r="E28" s="13">
        <v>0.6982843</v>
      </c>
      <c r="F28" s="25">
        <v>0.4177397</v>
      </c>
      <c r="G28" s="35">
        <v>0.4276421</v>
      </c>
    </row>
    <row r="29" spans="1:7" ht="12">
      <c r="A29" s="20" t="s">
        <v>36</v>
      </c>
      <c r="B29" s="29">
        <v>0.03055266</v>
      </c>
      <c r="C29" s="13">
        <v>-0.1349215</v>
      </c>
      <c r="D29" s="13">
        <v>-0.097024</v>
      </c>
      <c r="E29" s="13">
        <v>-0.01873654</v>
      </c>
      <c r="F29" s="25">
        <v>-0.09149414</v>
      </c>
      <c r="G29" s="35">
        <v>-0.06739993</v>
      </c>
    </row>
    <row r="30" spans="1:7" ht="12">
      <c r="A30" s="21" t="s">
        <v>37</v>
      </c>
      <c r="B30" s="31">
        <v>-0.02616635</v>
      </c>
      <c r="C30" s="15">
        <v>0.04615767</v>
      </c>
      <c r="D30" s="15">
        <v>-0.00648158</v>
      </c>
      <c r="E30" s="15">
        <v>-0.02641005</v>
      </c>
      <c r="F30" s="27">
        <v>0.2467099</v>
      </c>
      <c r="G30" s="37">
        <v>0.03073202</v>
      </c>
    </row>
    <row r="31" spans="1:7" ht="12">
      <c r="A31" s="20" t="s">
        <v>38</v>
      </c>
      <c r="B31" s="29">
        <v>0.008987295</v>
      </c>
      <c r="C31" s="13">
        <v>-0.01258886</v>
      </c>
      <c r="D31" s="13">
        <v>0.04412943</v>
      </c>
      <c r="E31" s="13">
        <v>-0.04573433</v>
      </c>
      <c r="F31" s="25">
        <v>0.02606141</v>
      </c>
      <c r="G31" s="35">
        <v>0.00125768</v>
      </c>
    </row>
    <row r="32" spans="1:7" ht="12">
      <c r="A32" s="20" t="s">
        <v>39</v>
      </c>
      <c r="B32" s="29">
        <v>0.09145387</v>
      </c>
      <c r="C32" s="13">
        <v>0.07034458</v>
      </c>
      <c r="D32" s="13">
        <v>0.101492</v>
      </c>
      <c r="E32" s="13">
        <v>0.12131</v>
      </c>
      <c r="F32" s="25">
        <v>0.05184764</v>
      </c>
      <c r="G32" s="35">
        <v>0.09092592</v>
      </c>
    </row>
    <row r="33" spans="1:7" ht="12">
      <c r="A33" s="20" t="s">
        <v>40</v>
      </c>
      <c r="B33" s="29">
        <v>0.1002637</v>
      </c>
      <c r="C33" s="13">
        <v>0.06409831</v>
      </c>
      <c r="D33" s="13">
        <v>0.0562887</v>
      </c>
      <c r="E33" s="13">
        <v>0.0519165</v>
      </c>
      <c r="F33" s="25">
        <v>0.01256353</v>
      </c>
      <c r="G33" s="35">
        <v>0.05815631</v>
      </c>
    </row>
    <row r="34" spans="1:7" ht="12">
      <c r="A34" s="21" t="s">
        <v>41</v>
      </c>
      <c r="B34" s="31">
        <v>-0.008417429</v>
      </c>
      <c r="C34" s="15">
        <v>0.009639067</v>
      </c>
      <c r="D34" s="15">
        <v>0.008357682</v>
      </c>
      <c r="E34" s="15">
        <v>0.006576931</v>
      </c>
      <c r="F34" s="27">
        <v>-0.01835359</v>
      </c>
      <c r="G34" s="37">
        <v>0.002330282</v>
      </c>
    </row>
    <row r="35" spans="1:7" ht="12.75" thickBot="1">
      <c r="A35" s="22" t="s">
        <v>42</v>
      </c>
      <c r="B35" s="32">
        <v>-0.00085289</v>
      </c>
      <c r="C35" s="16">
        <v>-0.004684424</v>
      </c>
      <c r="D35" s="16">
        <v>0.005506995</v>
      </c>
      <c r="E35" s="16">
        <v>0.001575795</v>
      </c>
      <c r="F35" s="28">
        <v>-1.914527E-05</v>
      </c>
      <c r="G35" s="38">
        <v>0.0004465977</v>
      </c>
    </row>
    <row r="36" spans="1:7" ht="12">
      <c r="A36" s="4" t="s">
        <v>43</v>
      </c>
      <c r="B36" s="3">
        <v>20.64819</v>
      </c>
      <c r="C36" s="3">
        <v>20.64209</v>
      </c>
      <c r="D36" s="3">
        <v>20.64819</v>
      </c>
      <c r="E36" s="3">
        <v>20.64209</v>
      </c>
      <c r="F36" s="3">
        <v>20.64514</v>
      </c>
      <c r="G36" s="3"/>
    </row>
    <row r="37" spans="1:6" ht="12">
      <c r="A37" s="4" t="s">
        <v>44</v>
      </c>
      <c r="B37" s="2">
        <v>-0.05391439</v>
      </c>
      <c r="C37" s="2">
        <v>-0.03102621</v>
      </c>
      <c r="D37" s="2">
        <v>-0.02085368</v>
      </c>
      <c r="E37" s="2">
        <v>-0.01881917</v>
      </c>
      <c r="F37" s="2">
        <v>-0.007629395</v>
      </c>
    </row>
    <row r="38" spans="1:7" ht="12">
      <c r="A38" s="4" t="s">
        <v>52</v>
      </c>
      <c r="B38" s="2">
        <v>0.0001563648</v>
      </c>
      <c r="C38" s="2">
        <v>0.0001878779</v>
      </c>
      <c r="D38" s="2">
        <v>-0.0003264</v>
      </c>
      <c r="E38" s="2">
        <v>0.000116906</v>
      </c>
      <c r="F38" s="2">
        <v>-0.0001435502</v>
      </c>
      <c r="G38" s="2">
        <v>0.0002547094</v>
      </c>
    </row>
    <row r="39" spans="1:7" ht="12.75" thickBot="1">
      <c r="A39" s="4" t="s">
        <v>53</v>
      </c>
      <c r="B39" s="2">
        <v>0.0001814922</v>
      </c>
      <c r="C39" s="2">
        <v>0</v>
      </c>
      <c r="D39" s="2">
        <v>-7.15978E-05</v>
      </c>
      <c r="E39" s="2">
        <v>0</v>
      </c>
      <c r="F39" s="2">
        <v>-9.285954E-05</v>
      </c>
      <c r="G39" s="2">
        <v>0.000664372</v>
      </c>
    </row>
    <row r="40" spans="2:7" ht="12.75" thickBot="1">
      <c r="B40" s="7" t="s">
        <v>45</v>
      </c>
      <c r="C40" s="18">
        <v>-0.003972</v>
      </c>
      <c r="D40" s="17" t="s">
        <v>46</v>
      </c>
      <c r="E40" s="18">
        <v>3.115968</v>
      </c>
      <c r="F40" s="17" t="s">
        <v>47</v>
      </c>
      <c r="G40" s="8">
        <v>58.220113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  <row r="44" spans="2:6" ht="12">
      <c r="B44" s="53" t="s">
        <v>58</v>
      </c>
      <c r="C44" s="54"/>
      <c r="D44" s="54"/>
      <c r="E44" s="54"/>
      <c r="F44" s="55"/>
    </row>
    <row r="45" spans="2:6" ht="12">
      <c r="B45" s="56" t="s">
        <v>59</v>
      </c>
      <c r="C45" s="54"/>
      <c r="D45" s="55"/>
      <c r="E45" s="54"/>
      <c r="F45" s="55"/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54</v>
      </c>
      <c r="C1" s="1" t="s">
        <v>2</v>
      </c>
      <c r="E1" s="1" t="s">
        <v>61</v>
      </c>
    </row>
    <row r="2" spans="3:5" ht="12.75" thickBot="1">
      <c r="C2" s="1" t="s">
        <v>1</v>
      </c>
      <c r="E2" s="1" t="s">
        <v>3</v>
      </c>
    </row>
    <row r="3" spans="1:7" ht="12">
      <c r="A3" s="19" t="s">
        <v>4</v>
      </c>
      <c r="B3" s="9" t="s">
        <v>5</v>
      </c>
      <c r="C3" s="10" t="s">
        <v>6</v>
      </c>
      <c r="D3" s="10" t="s">
        <v>7</v>
      </c>
      <c r="E3" s="10" t="s">
        <v>8</v>
      </c>
      <c r="F3" s="23" t="s">
        <v>9</v>
      </c>
      <c r="G3" s="33" t="s">
        <v>10</v>
      </c>
    </row>
    <row r="4" spans="1:7" ht="12">
      <c r="A4" s="20" t="s">
        <v>11</v>
      </c>
      <c r="B4" s="11">
        <v>-0.002478</v>
      </c>
      <c r="C4" s="12">
        <v>-0.003966</v>
      </c>
      <c r="D4" s="12">
        <v>-0.003966</v>
      </c>
      <c r="E4" s="12">
        <v>-0.003968</v>
      </c>
      <c r="F4" s="24">
        <v>-0.002104</v>
      </c>
      <c r="G4" s="34">
        <v>-0.01236</v>
      </c>
    </row>
    <row r="5" spans="1:7" ht="12.75" thickBot="1">
      <c r="A5" s="44" t="s">
        <v>12</v>
      </c>
      <c r="B5" s="45">
        <v>0.454727</v>
      </c>
      <c r="C5" s="46">
        <v>0.233557</v>
      </c>
      <c r="D5" s="46">
        <v>0.214366</v>
      </c>
      <c r="E5" s="46">
        <v>-0.309777</v>
      </c>
      <c r="F5" s="47">
        <v>-0.766651</v>
      </c>
      <c r="G5" s="48">
        <v>6.723565</v>
      </c>
    </row>
    <row r="6" spans="1:7" ht="12.75" thickTop="1">
      <c r="A6" s="6" t="s">
        <v>13</v>
      </c>
      <c r="B6" s="39">
        <v>-195.6114</v>
      </c>
      <c r="C6" s="40">
        <v>48.54142</v>
      </c>
      <c r="D6" s="40">
        <v>29.78676</v>
      </c>
      <c r="E6" s="40">
        <v>104.7157</v>
      </c>
      <c r="F6" s="41">
        <v>-114.6702</v>
      </c>
      <c r="G6" s="42">
        <v>0.0008910608</v>
      </c>
    </row>
    <row r="7" spans="1:7" ht="12">
      <c r="A7" s="20" t="s">
        <v>14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15</v>
      </c>
      <c r="B8" s="29">
        <v>-0.8424518</v>
      </c>
      <c r="C8" s="13">
        <v>1.555101</v>
      </c>
      <c r="D8" s="13">
        <v>-1.04983</v>
      </c>
      <c r="E8" s="13">
        <v>0.7926264</v>
      </c>
      <c r="F8" s="25">
        <v>7.372619</v>
      </c>
      <c r="G8" s="35">
        <v>1.1271</v>
      </c>
    </row>
    <row r="9" spans="1:7" ht="12">
      <c r="A9" s="20" t="s">
        <v>16</v>
      </c>
      <c r="B9" s="29">
        <v>-0.6827896</v>
      </c>
      <c r="C9" s="13">
        <v>-0.1961801</v>
      </c>
      <c r="D9" s="13">
        <v>-0.8235525</v>
      </c>
      <c r="E9" s="13">
        <v>0.3144247</v>
      </c>
      <c r="F9" s="25">
        <v>-0.8707554</v>
      </c>
      <c r="G9" s="35">
        <v>-0.3835837</v>
      </c>
    </row>
    <row r="10" spans="1:7" ht="12">
      <c r="A10" s="20" t="s">
        <v>17</v>
      </c>
      <c r="B10" s="29">
        <v>-0.0971387</v>
      </c>
      <c r="C10" s="13">
        <v>-0.3925025</v>
      </c>
      <c r="D10" s="13">
        <v>0.5763762</v>
      </c>
      <c r="E10" s="13">
        <v>-0.09125894</v>
      </c>
      <c r="F10" s="25">
        <v>-0.389529</v>
      </c>
      <c r="G10" s="35">
        <v>-0.04207097</v>
      </c>
    </row>
    <row r="11" spans="1:7" ht="12">
      <c r="A11" s="21" t="s">
        <v>18</v>
      </c>
      <c r="B11" s="31">
        <v>2.526593</v>
      </c>
      <c r="C11" s="15">
        <v>1.936297</v>
      </c>
      <c r="D11" s="15">
        <v>2.034307</v>
      </c>
      <c r="E11" s="15">
        <v>1.449865</v>
      </c>
      <c r="F11" s="27">
        <v>12.83916</v>
      </c>
      <c r="G11" s="37">
        <v>3.323715</v>
      </c>
    </row>
    <row r="12" spans="1:7" ht="12">
      <c r="A12" s="20" t="s">
        <v>19</v>
      </c>
      <c r="B12" s="29">
        <v>-0.076752</v>
      </c>
      <c r="C12" s="13">
        <v>0.02875225</v>
      </c>
      <c r="D12" s="13">
        <v>-0.01136148</v>
      </c>
      <c r="E12" s="13">
        <v>0.187295</v>
      </c>
      <c r="F12" s="25">
        <v>0.8609184</v>
      </c>
      <c r="G12" s="35">
        <v>0.147653</v>
      </c>
    </row>
    <row r="13" spans="1:7" ht="12">
      <c r="A13" s="20" t="s">
        <v>20</v>
      </c>
      <c r="B13" s="29">
        <v>-0.04614894</v>
      </c>
      <c r="C13" s="13">
        <v>0.02096128</v>
      </c>
      <c r="D13" s="13">
        <v>-0.008350318</v>
      </c>
      <c r="E13" s="13">
        <v>-0.1422741</v>
      </c>
      <c r="F13" s="25">
        <v>0.004454092</v>
      </c>
      <c r="G13" s="35">
        <v>-0.03758803</v>
      </c>
    </row>
    <row r="14" spans="1:7" ht="12">
      <c r="A14" s="20" t="s">
        <v>21</v>
      </c>
      <c r="B14" s="29">
        <v>0.11545</v>
      </c>
      <c r="C14" s="13">
        <v>-0.02094329</v>
      </c>
      <c r="D14" s="13">
        <v>-0.0345842</v>
      </c>
      <c r="E14" s="13">
        <v>-0.05821686</v>
      </c>
      <c r="F14" s="25">
        <v>0.1263572</v>
      </c>
      <c r="G14" s="35">
        <v>0.006117759</v>
      </c>
    </row>
    <row r="15" spans="1:7" ht="12">
      <c r="A15" s="21" t="s">
        <v>22</v>
      </c>
      <c r="B15" s="31">
        <v>-0.3008134</v>
      </c>
      <c r="C15" s="15">
        <v>-0.06409898</v>
      </c>
      <c r="D15" s="15">
        <v>-0.03859914</v>
      </c>
      <c r="E15" s="15">
        <v>-0.1400081</v>
      </c>
      <c r="F15" s="27">
        <v>-0.4038016</v>
      </c>
      <c r="G15" s="37">
        <v>-0.1551993</v>
      </c>
    </row>
    <row r="16" spans="1:7" ht="12">
      <c r="A16" s="20" t="s">
        <v>23</v>
      </c>
      <c r="B16" s="29">
        <v>-0.01341459</v>
      </c>
      <c r="C16" s="13">
        <v>-0.04436426</v>
      </c>
      <c r="D16" s="13">
        <v>0.01254569</v>
      </c>
      <c r="E16" s="13">
        <v>0.01852264</v>
      </c>
      <c r="F16" s="25">
        <v>0.04232137</v>
      </c>
      <c r="G16" s="35">
        <v>0.0001879854</v>
      </c>
    </row>
    <row r="17" spans="1:7" ht="12">
      <c r="A17" s="20" t="s">
        <v>24</v>
      </c>
      <c r="B17" s="29">
        <v>-0.02257764</v>
      </c>
      <c r="C17" s="13">
        <v>-0.008734931</v>
      </c>
      <c r="D17" s="13">
        <v>-0.02255858</v>
      </c>
      <c r="E17" s="13">
        <v>-0.02202201</v>
      </c>
      <c r="F17" s="25">
        <v>-0.02149202</v>
      </c>
      <c r="G17" s="35">
        <v>-0.01896957</v>
      </c>
    </row>
    <row r="18" spans="1:7" ht="12">
      <c r="A18" s="20" t="s">
        <v>25</v>
      </c>
      <c r="B18" s="29">
        <v>0.06539862</v>
      </c>
      <c r="C18" s="13">
        <v>3.925032E-05</v>
      </c>
      <c r="D18" s="13">
        <v>-0.001807692</v>
      </c>
      <c r="E18" s="13">
        <v>-0.01408715</v>
      </c>
      <c r="F18" s="25">
        <v>0.02201658</v>
      </c>
      <c r="G18" s="35">
        <v>0.008830889</v>
      </c>
    </row>
    <row r="19" spans="1:7" ht="12">
      <c r="A19" s="21" t="s">
        <v>26</v>
      </c>
      <c r="B19" s="31">
        <v>-0.1992258</v>
      </c>
      <c r="C19" s="15">
        <v>-0.1876373</v>
      </c>
      <c r="D19" s="15">
        <v>-0.1890148</v>
      </c>
      <c r="E19" s="15">
        <v>-0.185032</v>
      </c>
      <c r="F19" s="27">
        <v>-0.1401538</v>
      </c>
      <c r="G19" s="37">
        <v>-0.1830207</v>
      </c>
    </row>
    <row r="20" spans="1:7" ht="12.75" thickBot="1">
      <c r="A20" s="44" t="s">
        <v>27</v>
      </c>
      <c r="B20" s="45">
        <v>-0.006049052</v>
      </c>
      <c r="C20" s="46">
        <v>-0.00628932</v>
      </c>
      <c r="D20" s="46">
        <v>-0.01090895</v>
      </c>
      <c r="E20" s="46">
        <v>-0.002878673</v>
      </c>
      <c r="F20" s="47">
        <v>-0.003987915</v>
      </c>
      <c r="G20" s="48">
        <v>-0.006249946</v>
      </c>
    </row>
    <row r="21" spans="1:7" ht="12.75" thickTop="1">
      <c r="A21" s="6" t="s">
        <v>28</v>
      </c>
      <c r="B21" s="39">
        <v>29.24135</v>
      </c>
      <c r="C21" s="40">
        <v>14.32601</v>
      </c>
      <c r="D21" s="40">
        <v>-69.48733</v>
      </c>
      <c r="E21" s="40">
        <v>37.17639</v>
      </c>
      <c r="F21" s="41">
        <v>-0.4970697</v>
      </c>
      <c r="G21" s="43">
        <v>0.009627712</v>
      </c>
    </row>
    <row r="22" spans="1:7" ht="12">
      <c r="A22" s="20" t="s">
        <v>29</v>
      </c>
      <c r="B22" s="29">
        <v>9.094549</v>
      </c>
      <c r="C22" s="13">
        <v>4.67115</v>
      </c>
      <c r="D22" s="13">
        <v>4.287313</v>
      </c>
      <c r="E22" s="13">
        <v>-6.195548</v>
      </c>
      <c r="F22" s="25">
        <v>-15.33304</v>
      </c>
      <c r="G22" s="36">
        <v>0</v>
      </c>
    </row>
    <row r="23" spans="1:7" ht="12">
      <c r="A23" s="20" t="s">
        <v>30</v>
      </c>
      <c r="B23" s="29">
        <v>-2.334659</v>
      </c>
      <c r="C23" s="13">
        <v>-1.179792</v>
      </c>
      <c r="D23" s="13">
        <v>1.460482</v>
      </c>
      <c r="E23" s="13">
        <v>-1.396382</v>
      </c>
      <c r="F23" s="25">
        <v>-7.957708</v>
      </c>
      <c r="G23" s="35">
        <v>-1.63575</v>
      </c>
    </row>
    <row r="24" spans="1:7" ht="12">
      <c r="A24" s="20" t="s">
        <v>55</v>
      </c>
      <c r="B24" s="50">
        <v>-4.535198</v>
      </c>
      <c r="C24" s="51">
        <v>-3.753526</v>
      </c>
      <c r="D24" s="51">
        <v>-7.198981</v>
      </c>
      <c r="E24" s="51">
        <v>-1.382083</v>
      </c>
      <c r="F24" s="52">
        <v>-2.969835</v>
      </c>
      <c r="G24" s="35">
        <v>-4.029167</v>
      </c>
    </row>
    <row r="25" spans="1:7" ht="12">
      <c r="A25" s="20" t="s">
        <v>32</v>
      </c>
      <c r="B25" s="29">
        <v>-1.672553</v>
      </c>
      <c r="C25" s="13">
        <v>0.1544979</v>
      </c>
      <c r="D25" s="13">
        <v>0.713331</v>
      </c>
      <c r="E25" s="13">
        <v>0.3889422</v>
      </c>
      <c r="F25" s="25">
        <v>0.7004105</v>
      </c>
      <c r="G25" s="35">
        <v>0.1403947</v>
      </c>
    </row>
    <row r="26" spans="1:7" ht="12">
      <c r="A26" s="21" t="s">
        <v>33</v>
      </c>
      <c r="B26" s="31">
        <v>1.008858</v>
      </c>
      <c r="C26" s="15">
        <v>0.266574</v>
      </c>
      <c r="D26" s="15">
        <v>0.7261462</v>
      </c>
      <c r="E26" s="15">
        <v>0.2966691</v>
      </c>
      <c r="F26" s="27">
        <v>0.9706489</v>
      </c>
      <c r="G26" s="37">
        <v>0.5858324</v>
      </c>
    </row>
    <row r="27" spans="1:7" ht="12">
      <c r="A27" s="20" t="s">
        <v>34</v>
      </c>
      <c r="B27" s="29">
        <v>-0.2932393</v>
      </c>
      <c r="C27" s="13">
        <v>-0.07176696</v>
      </c>
      <c r="D27" s="13">
        <v>0.0001624751</v>
      </c>
      <c r="E27" s="13">
        <v>-0.2152841</v>
      </c>
      <c r="F27" s="25">
        <v>-0.6121639</v>
      </c>
      <c r="G27" s="35">
        <v>-0.1913117</v>
      </c>
    </row>
    <row r="28" spans="1:7" ht="12">
      <c r="A28" s="20" t="s">
        <v>35</v>
      </c>
      <c r="B28" s="29">
        <v>-0.3840327</v>
      </c>
      <c r="C28" s="13">
        <v>-0.1483314</v>
      </c>
      <c r="D28" s="13">
        <v>-0.2917313</v>
      </c>
      <c r="E28" s="13">
        <v>0.02265562</v>
      </c>
      <c r="F28" s="25">
        <v>-0.1565685</v>
      </c>
      <c r="G28" s="35">
        <v>-0.1781661</v>
      </c>
    </row>
    <row r="29" spans="1:7" ht="12">
      <c r="A29" s="20" t="s">
        <v>36</v>
      </c>
      <c r="B29" s="29">
        <v>-0.09969729</v>
      </c>
      <c r="C29" s="13">
        <v>-0.002639413</v>
      </c>
      <c r="D29" s="13">
        <v>0.01468272</v>
      </c>
      <c r="E29" s="13">
        <v>0.03159445</v>
      </c>
      <c r="F29" s="25">
        <v>-0.06191115</v>
      </c>
      <c r="G29" s="35">
        <v>-0.01239254</v>
      </c>
    </row>
    <row r="30" spans="1:7" ht="12">
      <c r="A30" s="21" t="s">
        <v>37</v>
      </c>
      <c r="B30" s="31">
        <v>0.07556238</v>
      </c>
      <c r="C30" s="15">
        <v>0.04043792</v>
      </c>
      <c r="D30" s="15">
        <v>0.1136684</v>
      </c>
      <c r="E30" s="15">
        <v>0.08624323</v>
      </c>
      <c r="F30" s="27">
        <v>0.2235157</v>
      </c>
      <c r="G30" s="37">
        <v>0.09774785</v>
      </c>
    </row>
    <row r="31" spans="1:7" ht="12">
      <c r="A31" s="20" t="s">
        <v>38</v>
      </c>
      <c r="B31" s="29">
        <v>-0.01897657</v>
      </c>
      <c r="C31" s="13">
        <v>-0.003573807</v>
      </c>
      <c r="D31" s="13">
        <v>-0.0446058</v>
      </c>
      <c r="E31" s="13">
        <v>0.009010943</v>
      </c>
      <c r="F31" s="25">
        <v>-0.09813247</v>
      </c>
      <c r="G31" s="35">
        <v>-0.02480722</v>
      </c>
    </row>
    <row r="32" spans="1:7" ht="12">
      <c r="A32" s="20" t="s">
        <v>39</v>
      </c>
      <c r="B32" s="29">
        <v>-0.01294514</v>
      </c>
      <c r="C32" s="13">
        <v>-0.01406697</v>
      </c>
      <c r="D32" s="13">
        <v>0.02888287</v>
      </c>
      <c r="E32" s="13">
        <v>0.005574221</v>
      </c>
      <c r="F32" s="25">
        <v>0.006582973</v>
      </c>
      <c r="G32" s="35">
        <v>0.003801542</v>
      </c>
    </row>
    <row r="33" spans="1:7" ht="12">
      <c r="A33" s="20" t="s">
        <v>40</v>
      </c>
      <c r="B33" s="29">
        <v>0.06436263</v>
      </c>
      <c r="C33" s="13">
        <v>0.06863853</v>
      </c>
      <c r="D33" s="13">
        <v>0.07849003</v>
      </c>
      <c r="E33" s="13">
        <v>0.06279309</v>
      </c>
      <c r="F33" s="25">
        <v>0.03185432</v>
      </c>
      <c r="G33" s="35">
        <v>0.06426165</v>
      </c>
    </row>
    <row r="34" spans="1:7" ht="12">
      <c r="A34" s="21" t="s">
        <v>41</v>
      </c>
      <c r="B34" s="31">
        <v>0.001393507</v>
      </c>
      <c r="C34" s="15">
        <v>0.008125093</v>
      </c>
      <c r="D34" s="15">
        <v>0.01472806</v>
      </c>
      <c r="E34" s="15">
        <v>0.0115118</v>
      </c>
      <c r="F34" s="27">
        <v>-0.02443238</v>
      </c>
      <c r="G34" s="37">
        <v>0.005369233</v>
      </c>
    </row>
    <row r="35" spans="1:7" ht="12.75" thickBot="1">
      <c r="A35" s="22" t="s">
        <v>42</v>
      </c>
      <c r="B35" s="32">
        <v>0.000313341</v>
      </c>
      <c r="C35" s="16">
        <v>-0.003144082</v>
      </c>
      <c r="D35" s="16">
        <v>-0.000510135</v>
      </c>
      <c r="E35" s="16">
        <v>0.001825392</v>
      </c>
      <c r="F35" s="28">
        <v>-0.004656543</v>
      </c>
      <c r="G35" s="38">
        <v>-0.0009870263</v>
      </c>
    </row>
    <row r="36" spans="1:7" ht="12">
      <c r="A36" s="4" t="s">
        <v>43</v>
      </c>
      <c r="B36" s="3">
        <v>20.50476</v>
      </c>
      <c r="C36" s="3">
        <v>20.50171</v>
      </c>
      <c r="D36" s="3">
        <v>20.50476</v>
      </c>
      <c r="E36" s="3">
        <v>20.50171</v>
      </c>
      <c r="F36" s="3">
        <v>20.50476</v>
      </c>
      <c r="G36" s="3"/>
    </row>
    <row r="37" spans="1:6" ht="12">
      <c r="A37" s="4" t="s">
        <v>44</v>
      </c>
      <c r="B37" s="2">
        <v>0.1861572</v>
      </c>
      <c r="C37" s="2">
        <v>0.1546224</v>
      </c>
      <c r="D37" s="2">
        <v>0.1403809</v>
      </c>
      <c r="E37" s="2">
        <v>0.1215617</v>
      </c>
      <c r="F37" s="2">
        <v>0.1246134</v>
      </c>
    </row>
    <row r="38" spans="1:7" ht="12">
      <c r="A38" s="4" t="s">
        <v>52</v>
      </c>
      <c r="B38" s="2">
        <v>0.0003324938</v>
      </c>
      <c r="C38" s="2">
        <v>-8.253176E-05</v>
      </c>
      <c r="D38" s="2">
        <v>-5.058683E-05</v>
      </c>
      <c r="E38" s="2">
        <v>-0.0001779774</v>
      </c>
      <c r="F38" s="2">
        <v>0.0001949375</v>
      </c>
      <c r="G38" s="2">
        <v>0.0001814268</v>
      </c>
    </row>
    <row r="39" spans="1:7" ht="12.75" thickBot="1">
      <c r="A39" s="4" t="s">
        <v>53</v>
      </c>
      <c r="B39" s="2">
        <v>-5.001268E-05</v>
      </c>
      <c r="C39" s="2">
        <v>-2.431567E-05</v>
      </c>
      <c r="D39" s="2">
        <v>0.0001181501</v>
      </c>
      <c r="E39" s="2">
        <v>-6.331012E-05</v>
      </c>
      <c r="F39" s="2">
        <v>0</v>
      </c>
      <c r="G39" s="2">
        <v>0.000735771</v>
      </c>
    </row>
    <row r="40" spans="2:7" ht="12.75" thickBot="1">
      <c r="B40" s="7" t="s">
        <v>45</v>
      </c>
      <c r="C40" s="18">
        <v>-0.003967</v>
      </c>
      <c r="D40" s="17" t="s">
        <v>46</v>
      </c>
      <c r="E40" s="18">
        <v>3.116075</v>
      </c>
      <c r="F40" s="17" t="s">
        <v>47</v>
      </c>
      <c r="G40" s="8">
        <v>58.134178</v>
      </c>
    </row>
    <row r="41" spans="1:6" ht="12">
      <c r="A41" s="49" t="s">
        <v>56</v>
      </c>
      <c r="F41" s="1" t="s">
        <v>57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  <row r="44" spans="2:6" ht="12">
      <c r="B44" s="53" t="s">
        <v>58</v>
      </c>
      <c r="C44" s="54"/>
      <c r="D44" s="54"/>
      <c r="E44" s="54"/>
      <c r="F44" s="55"/>
    </row>
    <row r="45" spans="2:6" ht="12">
      <c r="B45" s="56" t="s">
        <v>59</v>
      </c>
      <c r="C45" s="54"/>
      <c r="D45" s="55"/>
      <c r="E45" s="54"/>
      <c r="F45" s="55"/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5"/>
  <sheetViews>
    <sheetView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20.14062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62</v>
      </c>
      <c r="E1" t="s">
        <v>3</v>
      </c>
    </row>
    <row r="3" spans="1:7" ht="12.7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</row>
    <row r="4" spans="1:7" ht="12.75">
      <c r="A4" t="s">
        <v>11</v>
      </c>
      <c r="B4">
        <v>0.002484</v>
      </c>
      <c r="C4">
        <v>0.003973</v>
      </c>
      <c r="D4">
        <v>0.003972</v>
      </c>
      <c r="E4">
        <v>0.003973</v>
      </c>
      <c r="F4">
        <v>0.002105</v>
      </c>
      <c r="G4">
        <v>0.012378</v>
      </c>
    </row>
    <row r="5" spans="1:7" ht="12.75">
      <c r="A5" t="s">
        <v>12</v>
      </c>
      <c r="B5">
        <v>0.401302</v>
      </c>
      <c r="C5">
        <v>0.085616</v>
      </c>
      <c r="D5">
        <v>0.006335</v>
      </c>
      <c r="E5">
        <v>0.016982</v>
      </c>
      <c r="F5">
        <v>-0.609868</v>
      </c>
      <c r="G5">
        <v>7.141696</v>
      </c>
    </row>
    <row r="6" spans="1:7" ht="12.75">
      <c r="A6" t="s">
        <v>13</v>
      </c>
      <c r="B6" s="57">
        <v>-91.89363</v>
      </c>
      <c r="C6" s="57">
        <v>-110.5166</v>
      </c>
      <c r="D6" s="57">
        <v>191.9994</v>
      </c>
      <c r="E6" s="57">
        <v>-68.76806</v>
      </c>
      <c r="F6" s="57">
        <v>84.50792</v>
      </c>
      <c r="G6" s="57">
        <v>-0.002849867</v>
      </c>
    </row>
    <row r="7" spans="1:7" ht="12.75">
      <c r="A7" t="s">
        <v>14</v>
      </c>
      <c r="B7" s="57">
        <v>10000</v>
      </c>
      <c r="C7" s="57">
        <v>10000</v>
      </c>
      <c r="D7" s="57">
        <v>10000</v>
      </c>
      <c r="E7" s="57">
        <v>10000</v>
      </c>
      <c r="F7" s="57">
        <v>10000</v>
      </c>
      <c r="G7" s="57">
        <v>10000</v>
      </c>
    </row>
    <row r="8" spans="1:7" ht="12.75">
      <c r="A8" t="s">
        <v>15</v>
      </c>
      <c r="B8" s="57">
        <v>2.577587</v>
      </c>
      <c r="C8" s="57">
        <v>1.0266</v>
      </c>
      <c r="D8" s="57">
        <v>2.728994</v>
      </c>
      <c r="E8" s="57">
        <v>0.64708</v>
      </c>
      <c r="F8" s="57">
        <v>-2.070504</v>
      </c>
      <c r="G8" s="57">
        <v>1.183489</v>
      </c>
    </row>
    <row r="9" spans="1:7" ht="12.75">
      <c r="A9" t="s">
        <v>16</v>
      </c>
      <c r="B9" s="57">
        <v>0.511155</v>
      </c>
      <c r="C9" s="57">
        <v>0.3018818</v>
      </c>
      <c r="D9" s="57">
        <v>0.5167344</v>
      </c>
      <c r="E9" s="57">
        <v>-0.06610278</v>
      </c>
      <c r="F9" s="57">
        <v>-0.9541619</v>
      </c>
      <c r="G9" s="57">
        <v>0.1362907</v>
      </c>
    </row>
    <row r="10" spans="1:7" ht="12.75">
      <c r="A10" t="s">
        <v>17</v>
      </c>
      <c r="B10" s="57">
        <v>-0.6763741</v>
      </c>
      <c r="C10" s="57">
        <v>0.5348866</v>
      </c>
      <c r="D10" s="57">
        <v>-0.4287002</v>
      </c>
      <c r="E10" s="57">
        <v>0.3391835</v>
      </c>
      <c r="F10" s="57">
        <v>1.221512</v>
      </c>
      <c r="G10" s="57">
        <v>0.1611828</v>
      </c>
    </row>
    <row r="11" spans="1:7" ht="12.75">
      <c r="A11" t="s">
        <v>18</v>
      </c>
      <c r="B11" s="57">
        <v>2.473424</v>
      </c>
      <c r="C11" s="57">
        <v>1.083523</v>
      </c>
      <c r="D11" s="57">
        <v>1.249507</v>
      </c>
      <c r="E11" s="57">
        <v>1.331171</v>
      </c>
      <c r="F11" s="57">
        <v>13.24407</v>
      </c>
      <c r="G11" s="57">
        <v>2.942814</v>
      </c>
    </row>
    <row r="12" spans="1:7" ht="12.75">
      <c r="A12" t="s">
        <v>19</v>
      </c>
      <c r="B12" s="57">
        <v>0.5327101</v>
      </c>
      <c r="C12" s="57">
        <v>0.2358632</v>
      </c>
      <c r="D12" s="57">
        <v>0.1186164</v>
      </c>
      <c r="E12" s="57">
        <v>0.3033722</v>
      </c>
      <c r="F12" s="57">
        <v>-0.463053</v>
      </c>
      <c r="G12" s="57">
        <v>0.1794576</v>
      </c>
    </row>
    <row r="13" spans="1:7" ht="12.75">
      <c r="A13" t="s">
        <v>20</v>
      </c>
      <c r="B13" s="57">
        <v>0.1331451</v>
      </c>
      <c r="C13" s="57">
        <v>0.06597275</v>
      </c>
      <c r="D13" s="57">
        <v>0.1440845</v>
      </c>
      <c r="E13" s="57">
        <v>-0.1188091</v>
      </c>
      <c r="F13" s="57">
        <v>-0.06520934</v>
      </c>
      <c r="G13" s="57">
        <v>0.03370774</v>
      </c>
    </row>
    <row r="14" spans="1:7" ht="12.75">
      <c r="A14" t="s">
        <v>21</v>
      </c>
      <c r="B14" s="57">
        <v>0.01588484</v>
      </c>
      <c r="C14" s="57">
        <v>0.1544144</v>
      </c>
      <c r="D14" s="57">
        <v>-0.05626073</v>
      </c>
      <c r="E14" s="57">
        <v>0.01240746</v>
      </c>
      <c r="F14" s="57">
        <v>-0.07859012</v>
      </c>
      <c r="G14" s="57">
        <v>0.01897706</v>
      </c>
    </row>
    <row r="15" spans="1:7" ht="12.75">
      <c r="A15" t="s">
        <v>22</v>
      </c>
      <c r="B15" s="57">
        <v>-0.3919038</v>
      </c>
      <c r="C15" s="57">
        <v>-0.1994785</v>
      </c>
      <c r="D15" s="57">
        <v>-0.1376279</v>
      </c>
      <c r="E15" s="57">
        <v>-0.1025588</v>
      </c>
      <c r="F15" s="57">
        <v>-0.3751071</v>
      </c>
      <c r="G15" s="57">
        <v>-0.2126185</v>
      </c>
    </row>
    <row r="16" spans="1:7" ht="12.75">
      <c r="A16" t="s">
        <v>23</v>
      </c>
      <c r="B16" s="57">
        <v>0.04008079</v>
      </c>
      <c r="C16" s="57">
        <v>-0.0143138</v>
      </c>
      <c r="D16" s="57">
        <v>-0.01141438</v>
      </c>
      <c r="E16" s="57">
        <v>0.007836428</v>
      </c>
      <c r="F16" s="57">
        <v>-0.04456863</v>
      </c>
      <c r="G16" s="57">
        <v>-0.003956605</v>
      </c>
    </row>
    <row r="17" spans="1:7" ht="12.75">
      <c r="A17" t="s">
        <v>24</v>
      </c>
      <c r="B17" s="57">
        <v>-0.005934302</v>
      </c>
      <c r="C17" s="57">
        <v>-0.01186916</v>
      </c>
      <c r="D17" s="57">
        <v>-0.02923417</v>
      </c>
      <c r="E17" s="57">
        <v>-0.001747716</v>
      </c>
      <c r="F17" s="57">
        <v>-0.02342794</v>
      </c>
      <c r="G17" s="57">
        <v>-0.01418277</v>
      </c>
    </row>
    <row r="18" spans="1:7" ht="12.75">
      <c r="A18" t="s">
        <v>25</v>
      </c>
      <c r="B18" s="57">
        <v>0.0393415</v>
      </c>
      <c r="C18" s="57">
        <v>0.05063237</v>
      </c>
      <c r="D18" s="57">
        <v>-0.01879786</v>
      </c>
      <c r="E18" s="57">
        <v>0.03110766</v>
      </c>
      <c r="F18" s="57">
        <v>-0.01056399</v>
      </c>
      <c r="G18" s="57">
        <v>0.01973026</v>
      </c>
    </row>
    <row r="19" spans="1:7" ht="12.75">
      <c r="A19" t="s">
        <v>26</v>
      </c>
      <c r="B19" s="57">
        <v>-0.2087779</v>
      </c>
      <c r="C19" s="57">
        <v>-0.1969634</v>
      </c>
      <c r="D19" s="57">
        <v>-0.1952717</v>
      </c>
      <c r="E19" s="57">
        <v>-0.1833079</v>
      </c>
      <c r="F19" s="57">
        <v>-0.1398711</v>
      </c>
      <c r="G19" s="57">
        <v>-0.1877676</v>
      </c>
    </row>
    <row r="20" spans="1:7" ht="12.75">
      <c r="A20" t="s">
        <v>27</v>
      </c>
      <c r="B20" s="57">
        <v>-0.001260917</v>
      </c>
      <c r="C20" s="57">
        <v>-0.00777514</v>
      </c>
      <c r="D20" s="57">
        <v>-0.001963668</v>
      </c>
      <c r="E20" s="57">
        <v>-0.003020004</v>
      </c>
      <c r="F20" s="57">
        <v>0.000917252</v>
      </c>
      <c r="G20" s="57">
        <v>-0.003143466</v>
      </c>
    </row>
    <row r="21" spans="1:7" ht="12.75">
      <c r="A21" t="s">
        <v>28</v>
      </c>
      <c r="B21" s="57">
        <v>-106.8339</v>
      </c>
      <c r="C21" s="57">
        <v>1.507415</v>
      </c>
      <c r="D21" s="57">
        <v>42.11878</v>
      </c>
      <c r="E21" s="57">
        <v>-5.689484</v>
      </c>
      <c r="F21" s="57">
        <v>54.52027</v>
      </c>
      <c r="G21" s="57">
        <v>0.002764141</v>
      </c>
    </row>
    <row r="22" spans="1:7" ht="12.75">
      <c r="A22" t="s">
        <v>29</v>
      </c>
      <c r="B22" s="57">
        <v>8.026032</v>
      </c>
      <c r="C22" s="57">
        <v>1.712324</v>
      </c>
      <c r="D22" s="57">
        <v>0.1267087</v>
      </c>
      <c r="E22" s="57">
        <v>0.339635</v>
      </c>
      <c r="F22" s="57">
        <v>-12.19736</v>
      </c>
      <c r="G22" s="57">
        <v>0</v>
      </c>
    </row>
    <row r="23" spans="1:7" ht="12.75">
      <c r="A23" t="s">
        <v>30</v>
      </c>
      <c r="B23" s="57">
        <v>5.5309</v>
      </c>
      <c r="C23" s="57">
        <v>2.908276</v>
      </c>
      <c r="D23" s="57">
        <v>0.5460112</v>
      </c>
      <c r="E23" s="57">
        <v>1.644786</v>
      </c>
      <c r="F23" s="57">
        <v>6.508685</v>
      </c>
      <c r="G23" s="57">
        <v>2.889476</v>
      </c>
    </row>
    <row r="24" spans="1:7" ht="12.75">
      <c r="A24" t="s">
        <v>31</v>
      </c>
      <c r="B24" s="57">
        <v>-4.172314</v>
      </c>
      <c r="C24" s="57">
        <v>-2.629754</v>
      </c>
      <c r="D24" s="57">
        <v>-2.988859</v>
      </c>
      <c r="E24" s="57">
        <v>-0.8586257</v>
      </c>
      <c r="F24" s="57">
        <v>3.505264</v>
      </c>
      <c r="G24" s="57">
        <v>-1.739765</v>
      </c>
    </row>
    <row r="25" spans="1:7" ht="12.75">
      <c r="A25" t="s">
        <v>32</v>
      </c>
      <c r="B25" s="57">
        <v>0.58658</v>
      </c>
      <c r="C25" s="57">
        <v>0.2412975</v>
      </c>
      <c r="D25" s="57">
        <v>-0.2708389</v>
      </c>
      <c r="E25" s="57">
        <v>1.115958</v>
      </c>
      <c r="F25" s="57">
        <v>-1.887822</v>
      </c>
      <c r="G25" s="57">
        <v>0.1090475</v>
      </c>
    </row>
    <row r="26" spans="1:7" ht="12.75">
      <c r="A26" t="s">
        <v>33</v>
      </c>
      <c r="B26" s="57">
        <v>-0.6790836</v>
      </c>
      <c r="C26" s="57">
        <v>-0.1511976</v>
      </c>
      <c r="D26" s="57">
        <v>-0.2384291</v>
      </c>
      <c r="E26" s="57">
        <v>-0.4418897</v>
      </c>
      <c r="F26" s="57">
        <v>1.213374</v>
      </c>
      <c r="G26" s="57">
        <v>-0.1477564</v>
      </c>
    </row>
    <row r="27" spans="1:7" ht="12.75">
      <c r="A27" t="s">
        <v>34</v>
      </c>
      <c r="B27" s="57">
        <v>0.2122758</v>
      </c>
      <c r="C27" s="57">
        <v>0.3547679</v>
      </c>
      <c r="D27" s="57">
        <v>0.1138204</v>
      </c>
      <c r="E27" s="57">
        <v>-0.3140695</v>
      </c>
      <c r="F27" s="57">
        <v>0.06310011</v>
      </c>
      <c r="G27" s="57">
        <v>0.07716538</v>
      </c>
    </row>
    <row r="28" spans="1:7" ht="12.75">
      <c r="A28" t="s">
        <v>35</v>
      </c>
      <c r="B28" s="57">
        <v>0.1416619</v>
      </c>
      <c r="C28" s="57">
        <v>0.2918202</v>
      </c>
      <c r="D28" s="57">
        <v>0.4769048</v>
      </c>
      <c r="E28" s="57">
        <v>0.6982843</v>
      </c>
      <c r="F28" s="57">
        <v>0.4177397</v>
      </c>
      <c r="G28" s="57">
        <v>0.4276421</v>
      </c>
    </row>
    <row r="29" spans="1:7" ht="12.75">
      <c r="A29" t="s">
        <v>36</v>
      </c>
      <c r="B29" s="57">
        <v>0.03055266</v>
      </c>
      <c r="C29" s="57">
        <v>-0.1349215</v>
      </c>
      <c r="D29" s="57">
        <v>-0.097024</v>
      </c>
      <c r="E29" s="57">
        <v>-0.01873654</v>
      </c>
      <c r="F29" s="57">
        <v>-0.09149414</v>
      </c>
      <c r="G29" s="57">
        <v>-0.06739993</v>
      </c>
    </row>
    <row r="30" spans="1:7" ht="12.75">
      <c r="A30" t="s">
        <v>37</v>
      </c>
      <c r="B30" s="57">
        <v>-0.02616635</v>
      </c>
      <c r="C30" s="57">
        <v>0.04615767</v>
      </c>
      <c r="D30" s="57">
        <v>-0.00648158</v>
      </c>
      <c r="E30" s="57">
        <v>-0.02641005</v>
      </c>
      <c r="F30" s="57">
        <v>0.2467099</v>
      </c>
      <c r="G30" s="57">
        <v>0.03073202</v>
      </c>
    </row>
    <row r="31" spans="1:7" ht="12.75">
      <c r="A31" t="s">
        <v>38</v>
      </c>
      <c r="B31" s="57">
        <v>0.008987295</v>
      </c>
      <c r="C31" s="57">
        <v>-0.01258886</v>
      </c>
      <c r="D31" s="57">
        <v>0.04412943</v>
      </c>
      <c r="E31" s="57">
        <v>-0.04573433</v>
      </c>
      <c r="F31" s="57">
        <v>0.02606141</v>
      </c>
      <c r="G31" s="57">
        <v>0.00125768</v>
      </c>
    </row>
    <row r="32" spans="1:7" ht="12.75">
      <c r="A32" t="s">
        <v>39</v>
      </c>
      <c r="B32" s="57">
        <v>0.09145387</v>
      </c>
      <c r="C32" s="57">
        <v>0.07034458</v>
      </c>
      <c r="D32" s="57">
        <v>0.101492</v>
      </c>
      <c r="E32" s="57">
        <v>0.12131</v>
      </c>
      <c r="F32" s="57">
        <v>0.05184764</v>
      </c>
      <c r="G32" s="57">
        <v>0.09092592</v>
      </c>
    </row>
    <row r="33" spans="1:7" ht="12.75">
      <c r="A33" t="s">
        <v>40</v>
      </c>
      <c r="B33" s="57">
        <v>0.1002637</v>
      </c>
      <c r="C33" s="57">
        <v>0.06409831</v>
      </c>
      <c r="D33" s="57">
        <v>0.0562887</v>
      </c>
      <c r="E33" s="57">
        <v>0.0519165</v>
      </c>
      <c r="F33" s="57">
        <v>0.01256353</v>
      </c>
      <c r="G33" s="57">
        <v>0.05815631</v>
      </c>
    </row>
    <row r="34" spans="1:7" ht="12.75">
      <c r="A34" t="s">
        <v>41</v>
      </c>
      <c r="B34" s="57">
        <v>-0.008417429</v>
      </c>
      <c r="C34" s="57">
        <v>0.009639067</v>
      </c>
      <c r="D34" s="57">
        <v>0.008357682</v>
      </c>
      <c r="E34" s="57">
        <v>0.006576931</v>
      </c>
      <c r="F34" s="57">
        <v>-0.01835359</v>
      </c>
      <c r="G34" s="57">
        <v>0.002330282</v>
      </c>
    </row>
    <row r="35" spans="1:7" ht="12.75">
      <c r="A35" t="s">
        <v>42</v>
      </c>
      <c r="B35" s="57">
        <v>-0.00085289</v>
      </c>
      <c r="C35" s="57">
        <v>-0.004684424</v>
      </c>
      <c r="D35" s="57">
        <v>0.005506995</v>
      </c>
      <c r="E35" s="57">
        <v>0.001575795</v>
      </c>
      <c r="F35" s="57">
        <v>-1.914527E-05</v>
      </c>
      <c r="G35" s="57">
        <v>0.0004465977</v>
      </c>
    </row>
    <row r="36" spans="1:6" ht="12.75">
      <c r="A36" t="s">
        <v>43</v>
      </c>
      <c r="B36" s="57">
        <v>20.64819</v>
      </c>
      <c r="C36" s="57">
        <v>20.64209</v>
      </c>
      <c r="D36" s="57">
        <v>20.64819</v>
      </c>
      <c r="E36" s="57">
        <v>20.64209</v>
      </c>
      <c r="F36" s="57">
        <v>20.64514</v>
      </c>
    </row>
    <row r="37" spans="1:6" ht="12.75">
      <c r="A37" t="s">
        <v>44</v>
      </c>
      <c r="B37" s="57">
        <v>-0.05391439</v>
      </c>
      <c r="C37" s="57">
        <v>-0.03102621</v>
      </c>
      <c r="D37" s="57">
        <v>-0.02085368</v>
      </c>
      <c r="E37" s="57">
        <v>-0.01881917</v>
      </c>
      <c r="F37" s="57">
        <v>-0.007629395</v>
      </c>
    </row>
    <row r="38" spans="1:7" ht="12.75">
      <c r="A38" t="s">
        <v>63</v>
      </c>
      <c r="B38" s="57">
        <v>0.0001563648</v>
      </c>
      <c r="C38" s="57">
        <v>0.0001878779</v>
      </c>
      <c r="D38" s="57">
        <v>-0.0003264</v>
      </c>
      <c r="E38" s="57">
        <v>0.000116906</v>
      </c>
      <c r="F38" s="57">
        <v>-0.0001435502</v>
      </c>
      <c r="G38" s="57">
        <v>0.0002547094</v>
      </c>
    </row>
    <row r="39" spans="1:7" ht="12.75">
      <c r="A39" t="s">
        <v>64</v>
      </c>
      <c r="B39" s="57">
        <v>0.0001814922</v>
      </c>
      <c r="C39" s="57">
        <v>0</v>
      </c>
      <c r="D39" s="57">
        <v>-7.15978E-05</v>
      </c>
      <c r="E39" s="57">
        <v>0</v>
      </c>
      <c r="F39" s="57">
        <v>-9.285954E-05</v>
      </c>
      <c r="G39" s="57">
        <v>0.000664372</v>
      </c>
    </row>
    <row r="40" spans="2:7" ht="12.75">
      <c r="B40" t="s">
        <v>45</v>
      </c>
      <c r="C40">
        <v>-0.003972</v>
      </c>
      <c r="D40" t="s">
        <v>46</v>
      </c>
      <c r="E40">
        <v>3.115968</v>
      </c>
      <c r="F40" t="s">
        <v>47</v>
      </c>
      <c r="G40">
        <v>58.220113</v>
      </c>
    </row>
    <row r="42" ht="12.75">
      <c r="A42" t="s">
        <v>65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66</v>
      </c>
      <c r="B50">
        <f>-0.017/(B7*B7+B22*B22)*(B21*B22+B6*B7)</f>
        <v>0.00015636483716518072</v>
      </c>
      <c r="C50">
        <f>-0.017/(C7*C7+C22*C22)*(C21*C22+C6*C7)</f>
        <v>0.00018787777569023316</v>
      </c>
      <c r="D50">
        <f>-0.017/(D7*D7+D22*D22)*(D21*D22+D6*D7)</f>
        <v>-0.0003263998872062923</v>
      </c>
      <c r="E50">
        <f>-0.017/(E7*E7+E22*E22)*(E21*E22+E6*E7)</f>
        <v>0.00011690603036428938</v>
      </c>
      <c r="F50">
        <f>-0.017/(F7*F7+F22*F22)*(F21*F22+F6*F7)</f>
        <v>-0.000143550199861059</v>
      </c>
      <c r="G50">
        <f>(B50*B$4+C50*C$4+D50*D$4+E50*E$4+F50*F$4)/SUM(B$4:F$4)</f>
        <v>4.136392330554865E-08</v>
      </c>
    </row>
    <row r="51" spans="1:7" ht="12.75">
      <c r="A51" t="s">
        <v>67</v>
      </c>
      <c r="B51">
        <f>-0.017/(B7*B7+B22*B22)*(B21*B7-B6*B22)</f>
        <v>0.00018149213108132375</v>
      </c>
      <c r="C51">
        <f>-0.017/(C7*C7+C22*C22)*(C21*C7-C6*C22)</f>
        <v>-2.594776262438101E-06</v>
      </c>
      <c r="D51">
        <f>-0.017/(D7*D7+D22*D22)*(D21*D7-D6*D22)</f>
        <v>-7.15977902294612E-05</v>
      </c>
      <c r="E51">
        <f>-0.017/(E7*E7+E22*E22)*(E21*E7-E6*E22)</f>
        <v>9.668152262037723E-06</v>
      </c>
      <c r="F51">
        <f>-0.017/(F7*F7+F22*F22)*(F21*F7-F6*F22)</f>
        <v>-9.285955234657774E-05</v>
      </c>
      <c r="G51">
        <f>(B51*B$4+C51*C$4+D51*D$4+E51*E$4+F51*F$4)/SUM(B$4:F$4)</f>
        <v>-5.61461215574302E-08</v>
      </c>
    </row>
    <row r="58" ht="12.75">
      <c r="A58" t="s">
        <v>69</v>
      </c>
    </row>
    <row r="60" spans="2:6" ht="12.75">
      <c r="B60" t="s">
        <v>5</v>
      </c>
      <c r="C60" t="s">
        <v>6</v>
      </c>
      <c r="D60" t="s">
        <v>7</v>
      </c>
      <c r="E60" t="s">
        <v>8</v>
      </c>
      <c r="F60" t="s">
        <v>9</v>
      </c>
    </row>
    <row r="61" spans="1:6" ht="12.75">
      <c r="A61" t="s">
        <v>71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74</v>
      </c>
      <c r="B62">
        <f>B7+(2/0.017)*(B8*B50-B23*B51)</f>
        <v>9999.929321075733</v>
      </c>
      <c r="C62">
        <f>C7+(2/0.017)*(C8*C50-C23*C51)</f>
        <v>10000.023579017654</v>
      </c>
      <c r="D62">
        <f>D7+(2/0.017)*(D8*D50-D23*D51)</f>
        <v>9999.899805866067</v>
      </c>
      <c r="E62">
        <f>E7+(2/0.017)*(E8*E50-E23*E51)</f>
        <v>10000.00702888384</v>
      </c>
      <c r="F62">
        <f>F7+(2/0.017)*(F8*F50-F23*F51)</f>
        <v>10000.106072333938</v>
      </c>
    </row>
    <row r="63" spans="1:6" ht="12.75">
      <c r="A63" t="s">
        <v>75</v>
      </c>
      <c r="B63">
        <f>B8+(3/0.017)*(B9*B50-B24*B51)</f>
        <v>2.7253226754838136</v>
      </c>
      <c r="C63">
        <f>C8+(3/0.017)*(C9*C50-C24*C51)</f>
        <v>1.0354046925617844</v>
      </c>
      <c r="D63">
        <f>D8+(3/0.017)*(D9*D50-D24*D51)</f>
        <v>2.6614661618382858</v>
      </c>
      <c r="E63">
        <f>E8+(3/0.017)*(E9*E50-E24*E51)</f>
        <v>0.6471812077172685</v>
      </c>
      <c r="F63">
        <f>F8+(3/0.017)*(F9*F50-F24*F51)</f>
        <v>-1.9888921098809327</v>
      </c>
    </row>
    <row r="64" spans="1:6" ht="12.75">
      <c r="A64" t="s">
        <v>76</v>
      </c>
      <c r="B64">
        <f>B9+(4/0.017)*(B10*B50-B25*B51)</f>
        <v>0.4612206987626051</v>
      </c>
      <c r="C64">
        <f>C9+(4/0.017)*(C10*C50-C25*C51)</f>
        <v>0.3256746041599287</v>
      </c>
      <c r="D64">
        <f>D9+(4/0.017)*(D10*D50-D25*D51)</f>
        <v>0.5450958659240323</v>
      </c>
      <c r="E64">
        <f>E9+(4/0.017)*(E10*E50-E25*E51)</f>
        <v>-0.0593114047792878</v>
      </c>
      <c r="F64">
        <f>F9+(4/0.017)*(F10*F50-F25*F51)</f>
        <v>-1.0366679229559301</v>
      </c>
    </row>
    <row r="65" spans="1:6" ht="12.75">
      <c r="A65" t="s">
        <v>77</v>
      </c>
      <c r="B65">
        <f>B10+(5/0.017)*(B11*B50-B26*B51)</f>
        <v>-0.5263726674274037</v>
      </c>
      <c r="C65">
        <f>C10+(5/0.017)*(C11*C50-C26*C51)</f>
        <v>0.5946447080017032</v>
      </c>
      <c r="D65">
        <f>D10+(5/0.017)*(D11*D50-D26*D51)</f>
        <v>-0.5536737119264329</v>
      </c>
      <c r="E65">
        <f>E10+(5/0.017)*(E11*E50-E26*E51)</f>
        <v>0.3862111983084376</v>
      </c>
      <c r="F65">
        <f>F10+(5/0.017)*(F11*F50-F26*F51)</f>
        <v>0.6954780208809177</v>
      </c>
    </row>
    <row r="66" spans="1:6" ht="12.75">
      <c r="A66" t="s">
        <v>78</v>
      </c>
      <c r="B66">
        <f>B11+(6/0.017)*(B12*B50-B27*B51)</f>
        <v>2.4892254379025016</v>
      </c>
      <c r="C66">
        <f>C11+(6/0.017)*(C12*C50-C27*C51)</f>
        <v>1.099487940014862</v>
      </c>
      <c r="D66">
        <f>D11+(6/0.017)*(D12*D50-D27*D51)</f>
        <v>1.238718615132547</v>
      </c>
      <c r="E66">
        <f>E11+(6/0.017)*(E12*E50-E27*E51)</f>
        <v>1.3447601216606153</v>
      </c>
      <c r="F66">
        <f>F11+(6/0.017)*(F12*F50-F27*F51)</f>
        <v>13.269598517175488</v>
      </c>
    </row>
    <row r="67" spans="1:6" ht="12.75">
      <c r="A67" t="s">
        <v>79</v>
      </c>
      <c r="B67">
        <f>B12+(7/0.017)*(B13*B50-B28*B51)</f>
        <v>0.5306960318998638</v>
      </c>
      <c r="C67">
        <f>C12+(7/0.017)*(C13*C50-C28*C51)</f>
        <v>0.24127873832812907</v>
      </c>
      <c r="D67">
        <f>D12+(7/0.017)*(D13*D50-D28*D51)</f>
        <v>0.11331129158656099</v>
      </c>
      <c r="E67">
        <f>E12+(7/0.017)*(E13*E50-E28*E51)</f>
        <v>0.29487312151134054</v>
      </c>
      <c r="F67">
        <f>F12+(7/0.017)*(F13*F50-F28*F51)</f>
        <v>-0.44322573251150527</v>
      </c>
    </row>
    <row r="68" spans="1:6" ht="12.75">
      <c r="A68" t="s">
        <v>80</v>
      </c>
      <c r="B68">
        <f>B13+(8/0.017)*(B14*B50-B29*B51)</f>
        <v>0.1317045179041844</v>
      </c>
      <c r="C68">
        <f>C13+(8/0.017)*(C14*C50-C29*C51)</f>
        <v>0.0794602525416703</v>
      </c>
      <c r="D68">
        <f>D13+(8/0.017)*(D14*D50-D29*D51)</f>
        <v>0.14945710796560963</v>
      </c>
      <c r="E68">
        <f>E13+(8/0.017)*(E14*E50-E29*E51)</f>
        <v>-0.11804126253313531</v>
      </c>
      <c r="F68">
        <f>F13+(8/0.017)*(F14*F50-F29*F51)</f>
        <v>-0.06389850585864965</v>
      </c>
    </row>
    <row r="69" spans="1:6" ht="12.75">
      <c r="A69" t="s">
        <v>81</v>
      </c>
      <c r="B69">
        <f>B14+(9/0.017)*(B15*B50-B30*B51)</f>
        <v>-0.014043329719156575</v>
      </c>
      <c r="C69">
        <f>C14+(9/0.017)*(C15*C50-C30*C51)</f>
        <v>0.1346367369138701</v>
      </c>
      <c r="D69">
        <f>D14+(9/0.017)*(D15*D50-D30*D51)</f>
        <v>-0.03272431952463584</v>
      </c>
      <c r="E69">
        <f>E14+(9/0.017)*(E15*E50-E30*E51)</f>
        <v>0.006195127516441561</v>
      </c>
      <c r="F69">
        <f>F14+(9/0.017)*(F15*F50-F30*F51)</f>
        <v>-0.03795455350412112</v>
      </c>
    </row>
    <row r="70" spans="1:6" ht="12.75">
      <c r="A70" t="s">
        <v>82</v>
      </c>
      <c r="B70">
        <f>B15+(10/0.017)*(B16*B50-B31*B51)</f>
        <v>-0.38917668065906164</v>
      </c>
      <c r="C70">
        <f>C15+(10/0.017)*(C16*C50-C31*C51)</f>
        <v>-0.20107962363574944</v>
      </c>
      <c r="D70">
        <f>D15+(10/0.017)*(D16*D50-D31*D51)</f>
        <v>-0.1335777694019909</v>
      </c>
      <c r="E70">
        <f>E15+(10/0.017)*(E16*E50-E31*E51)</f>
        <v>-0.1017598046142601</v>
      </c>
      <c r="F70">
        <f>F15+(10/0.017)*(F16*F50-F31*F51)</f>
        <v>-0.3699201078763799</v>
      </c>
    </row>
    <row r="71" spans="1:6" ht="12.75">
      <c r="A71" t="s">
        <v>83</v>
      </c>
      <c r="B71">
        <f>B16+(11/0.017)*(B17*B50-B32*B51)</f>
        <v>0.028740389223153716</v>
      </c>
      <c r="C71">
        <f>C16+(11/0.017)*(C17*C50-C32*C51)</f>
        <v>-0.015638603074770552</v>
      </c>
      <c r="D71">
        <f>D16+(11/0.017)*(D17*D50-D32*D51)</f>
        <v>-0.0005382058892989105</v>
      </c>
      <c r="E71">
        <f>E16+(11/0.017)*(E17*E50-E32*E51)</f>
        <v>0.006945323117800502</v>
      </c>
      <c r="F71">
        <f>F16+(11/0.017)*(F17*F50-F32*F51)</f>
        <v>-0.03927721969355567</v>
      </c>
    </row>
    <row r="72" spans="1:6" ht="12.75">
      <c r="A72" t="s">
        <v>84</v>
      </c>
      <c r="B72">
        <f>B17+(12/0.017)*(B18*B50-B33*B51)</f>
        <v>-0.014436969300069102</v>
      </c>
      <c r="C72">
        <f>C17+(12/0.017)*(C18*C50-C33*C51)</f>
        <v>-0.005036912122276266</v>
      </c>
      <c r="D72">
        <f>D17+(12/0.017)*(D18*D50-D33*D51)</f>
        <v>-0.022058335233923237</v>
      </c>
      <c r="E72">
        <f>E17+(12/0.017)*(E18*E50-E33*E51)</f>
        <v>0.0004650391183128762</v>
      </c>
      <c r="F72">
        <f>F17+(12/0.017)*(F18*F50-F33*F51)</f>
        <v>-0.021533982366454336</v>
      </c>
    </row>
    <row r="73" spans="1:6" ht="12.75">
      <c r="A73" t="s">
        <v>85</v>
      </c>
      <c r="B73">
        <f>B18+(13/0.017)*(B19*B50-B34*B51)</f>
        <v>0.015545516016071508</v>
      </c>
      <c r="C73">
        <f>C18+(13/0.017)*(C19*C50-C34*C51)</f>
        <v>0.022353520270126697</v>
      </c>
      <c r="D73">
        <f>D18+(13/0.017)*(D19*D50-D34*D51)</f>
        <v>0.030399533024934082</v>
      </c>
      <c r="E73">
        <f>E18+(13/0.017)*(E19*E50-E34*E51)</f>
        <v>0.014671541528317206</v>
      </c>
      <c r="F73">
        <f>F18+(13/0.017)*(F19*F50-F34*F51)</f>
        <v>0.003486882747625649</v>
      </c>
    </row>
    <row r="74" spans="1:6" ht="12.75">
      <c r="A74" t="s">
        <v>86</v>
      </c>
      <c r="B74">
        <f>B19+(14/0.017)*(B20*B50-B35*B51)</f>
        <v>-0.2088127931534048</v>
      </c>
      <c r="C74">
        <f>C19+(14/0.017)*(C20*C50-C35*C51)</f>
        <v>-0.1981764020338294</v>
      </c>
      <c r="D74">
        <f>D19+(14/0.017)*(D20*D50-D35*D51)</f>
        <v>-0.19441915790522268</v>
      </c>
      <c r="E74">
        <f>E19+(14/0.017)*(E20*E50-E35*E51)</f>
        <v>-0.18361119905143838</v>
      </c>
      <c r="F74">
        <f>F19+(14/0.017)*(F20*F50-F35*F51)</f>
        <v>-0.13998099961222035</v>
      </c>
    </row>
    <row r="75" spans="1:6" ht="12.75">
      <c r="A75" t="s">
        <v>87</v>
      </c>
      <c r="B75" s="57">
        <f>B20</f>
        <v>-0.001260917</v>
      </c>
      <c r="C75" s="57">
        <f>C20</f>
        <v>-0.00777514</v>
      </c>
      <c r="D75" s="57">
        <f>D20</f>
        <v>-0.001963668</v>
      </c>
      <c r="E75" s="57">
        <f>E20</f>
        <v>-0.003020004</v>
      </c>
      <c r="F75" s="57">
        <f>F20</f>
        <v>0.000917252</v>
      </c>
    </row>
    <row r="78" ht="12.75">
      <c r="A78" t="s">
        <v>69</v>
      </c>
    </row>
    <row r="80" spans="2:6" ht="12.75">
      <c r="B80" t="s">
        <v>5</v>
      </c>
      <c r="C80" t="s">
        <v>6</v>
      </c>
      <c r="D80" t="s">
        <v>7</v>
      </c>
      <c r="E80" t="s">
        <v>8</v>
      </c>
      <c r="F80" t="s">
        <v>9</v>
      </c>
    </row>
    <row r="81" spans="1:6" ht="12.75">
      <c r="A81" t="s">
        <v>88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89</v>
      </c>
      <c r="B82">
        <f>B22+(2/0.017)*(B8*B51+B23*B50)</f>
        <v>8.18281435712405</v>
      </c>
      <c r="C82">
        <f>C22+(2/0.017)*(C8*C51+C23*C50)</f>
        <v>1.7762930151367375</v>
      </c>
      <c r="D82">
        <f>D22+(2/0.017)*(D8*D51+D23*D50)</f>
        <v>0.08275482540672582</v>
      </c>
      <c r="E82">
        <f>E22+(2/0.017)*(E8*E51+E23*E50)</f>
        <v>0.3629928200028797</v>
      </c>
      <c r="F82">
        <f>F22+(2/0.017)*(F8*F51+F23*F50)</f>
        <v>-12.284660818589515</v>
      </c>
    </row>
    <row r="83" spans="1:6" ht="12.75">
      <c r="A83" t="s">
        <v>90</v>
      </c>
      <c r="B83">
        <f>B23+(3/0.017)*(B9*B51+B24*B50)</f>
        <v>5.432141307832507</v>
      </c>
      <c r="C83">
        <f>C23+(3/0.017)*(C9*C51+C24*C50)</f>
        <v>2.820948532730377</v>
      </c>
      <c r="D83">
        <f>D23+(3/0.017)*(D9*D51+D24*D50)</f>
        <v>0.7116405292882292</v>
      </c>
      <c r="E83">
        <f>E23+(3/0.017)*(E9*E51+E24*E50)</f>
        <v>1.6269593622533396</v>
      </c>
      <c r="F83">
        <f>F23+(3/0.017)*(F9*F51+F24*F50)</f>
        <v>6.435524123376656</v>
      </c>
    </row>
    <row r="84" spans="1:6" ht="12.75">
      <c r="A84" t="s">
        <v>91</v>
      </c>
      <c r="B84">
        <f>B24+(4/0.017)*(B10*B51+B25*B50)</f>
        <v>-4.179616609560673</v>
      </c>
      <c r="C84">
        <f>C24+(4/0.017)*(C10*C51+C25*C50)</f>
        <v>-2.6194136408172146</v>
      </c>
      <c r="D84">
        <f>D24+(4/0.017)*(D10*D51+D25*D50)</f>
        <v>-2.9608364650818815</v>
      </c>
      <c r="E84">
        <f>E24+(4/0.017)*(E10*E51+E25*E50)</f>
        <v>-0.8271571123397548</v>
      </c>
      <c r="F84">
        <f>F24+(4/0.017)*(F10*F51+F25*F50)</f>
        <v>3.542338863034384</v>
      </c>
    </row>
    <row r="85" spans="1:6" ht="12.75">
      <c r="A85" t="s">
        <v>92</v>
      </c>
      <c r="B85">
        <f>B25+(5/0.017)*(B11*B51+B26*B50)</f>
        <v>0.6873806459682786</v>
      </c>
      <c r="C85">
        <f>C25+(5/0.017)*(C11*C51+C26*C50)</f>
        <v>0.2321156857241449</v>
      </c>
      <c r="D85">
        <f>D25+(5/0.017)*(D11*D51+D26*D50)</f>
        <v>-0.27426204962633693</v>
      </c>
      <c r="E85">
        <f>E25+(5/0.017)*(E11*E51+E26*E50)</f>
        <v>1.1045492921261595</v>
      </c>
      <c r="F85">
        <f>F25+(5/0.017)*(F11*F51+F26*F50)</f>
        <v>-2.3007686151920446</v>
      </c>
    </row>
    <row r="86" spans="1:6" ht="12.75">
      <c r="A86" t="s">
        <v>93</v>
      </c>
      <c r="B86">
        <f>B26+(6/0.017)*(B12*B51+B27*B50)</f>
        <v>-0.6332453074592987</v>
      </c>
      <c r="C86">
        <f>C26+(6/0.017)*(C12*C51+C27*C50)</f>
        <v>-0.12788901469208738</v>
      </c>
      <c r="D86">
        <f>D26+(6/0.017)*(D12*D51+D27*D50)</f>
        <v>-0.254538619240029</v>
      </c>
      <c r="E86">
        <f>E26+(6/0.017)*(E12*E51+E27*E50)</f>
        <v>-0.45381331289946863</v>
      </c>
      <c r="F86">
        <f>F26+(6/0.017)*(F12*F51+F27*F50)</f>
        <v>1.2253531273732887</v>
      </c>
    </row>
    <row r="87" spans="1:6" ht="12.75">
      <c r="A87" t="s">
        <v>94</v>
      </c>
      <c r="B87">
        <f>B27+(7/0.017)*(B13*B51+B28*B50)</f>
        <v>0.23134698206331308</v>
      </c>
      <c r="C87">
        <f>C27+(7/0.017)*(C13*C51+C28*C50)</f>
        <v>0.3772730422860399</v>
      </c>
      <c r="D87">
        <f>D27+(7/0.017)*(D13*D51+D28*D50)</f>
        <v>0.04547659805051804</v>
      </c>
      <c r="E87">
        <f>E27+(7/0.017)*(E13*E51+E28*E50)</f>
        <v>-0.2809286254253802</v>
      </c>
      <c r="F87">
        <f>F27+(7/0.017)*(F13*F51+F28*F50)</f>
        <v>0.0409013364043658</v>
      </c>
    </row>
    <row r="88" spans="1:6" ht="12.75">
      <c r="A88" t="s">
        <v>95</v>
      </c>
      <c r="B88">
        <f>B28+(8/0.017)*(B14*B51+B29*B50)</f>
        <v>0.1452667636091054</v>
      </c>
      <c r="C88">
        <f>C28+(8/0.017)*(C14*C51+C29*C50)</f>
        <v>0.27970282487882897</v>
      </c>
      <c r="D88">
        <f>D28+(8/0.017)*(D14*D51+D29*D50)</f>
        <v>0.49370327840047046</v>
      </c>
      <c r="E88">
        <f>E28+(8/0.017)*(E14*E51+E29*E50)</f>
        <v>0.6973099671521428</v>
      </c>
      <c r="F88">
        <f>F28+(8/0.017)*(F14*F51+F29*F50)</f>
        <v>0.4273546860918492</v>
      </c>
    </row>
    <row r="89" spans="1:6" ht="12.75">
      <c r="A89" t="s">
        <v>96</v>
      </c>
      <c r="B89">
        <f>B29+(9/0.017)*(B15*B51+B30*B50)</f>
        <v>-0.009269138592966717</v>
      </c>
      <c r="C89">
        <f>C29+(9/0.017)*(C15*C51+C30*C50)</f>
        <v>-0.13005641635142381</v>
      </c>
      <c r="D89">
        <f>D29+(9/0.017)*(D15*D51+D30*D50)</f>
        <v>-0.0906872373850848</v>
      </c>
      <c r="E89">
        <f>E29+(9/0.017)*(E15*E51+E30*E50)</f>
        <v>-0.020896036106641674</v>
      </c>
      <c r="F89">
        <f>F29+(9/0.017)*(F15*F51+F30*F50)</f>
        <v>-0.09180277544600648</v>
      </c>
    </row>
    <row r="90" spans="1:6" ht="12.75">
      <c r="A90" t="s">
        <v>97</v>
      </c>
      <c r="B90">
        <f>B30+(10/0.017)*(B16*B51+B31*B50)</f>
        <v>-0.02106067652249797</v>
      </c>
      <c r="C90">
        <f>C30+(10/0.017)*(C16*C51+C31*C50)</f>
        <v>0.04478824299599384</v>
      </c>
      <c r="D90">
        <f>D30+(10/0.017)*(D16*D51+D31*D50)</f>
        <v>-0.014473695640963891</v>
      </c>
      <c r="E90">
        <f>E30+(10/0.017)*(E16*E51+E31*E50)</f>
        <v>-0.029510553054456434</v>
      </c>
      <c r="F90">
        <f>F30+(10/0.017)*(F16*F51+F31*F50)</f>
        <v>0.2469437249507878</v>
      </c>
    </row>
    <row r="91" spans="1:6" ht="12.75">
      <c r="A91" t="s">
        <v>98</v>
      </c>
      <c r="B91">
        <f>B31+(11/0.017)*(B17*B51+B32*B50)</f>
        <v>0.01754344465390411</v>
      </c>
      <c r="C91">
        <f>C31+(11/0.017)*(C17*C51+C32*C50)</f>
        <v>-0.0040172840349556385</v>
      </c>
      <c r="D91">
        <f>D31+(11/0.017)*(D17*D51+D32*D50)</f>
        <v>0.024048687106315605</v>
      </c>
      <c r="E91">
        <f>E31+(11/0.017)*(E17*E51+E32*E50)</f>
        <v>-0.036568759002939724</v>
      </c>
      <c r="F91">
        <f>F31+(11/0.017)*(F17*F51+F32*F50)</f>
        <v>0.02265320166478004</v>
      </c>
    </row>
    <row r="92" spans="1:6" ht="12.75">
      <c r="A92" t="s">
        <v>99</v>
      </c>
      <c r="B92">
        <f>B32+(12/0.017)*(B18*B51+B33*B50)</f>
        <v>0.10756061574048079</v>
      </c>
      <c r="C92">
        <f>C32+(12/0.017)*(C18*C51+C33*C50)</f>
        <v>0.07875253404930545</v>
      </c>
      <c r="D92">
        <f>D32+(12/0.017)*(D18*D51+D33*D50)</f>
        <v>0.0894731246395675</v>
      </c>
      <c r="E92">
        <f>E32+(12/0.017)*(E18*E51+E33*E50)</f>
        <v>0.12580654507209646</v>
      </c>
      <c r="F92">
        <f>F32+(12/0.017)*(F18*F51+F33*F50)</f>
        <v>0.05126703068701175</v>
      </c>
    </row>
    <row r="93" spans="1:6" ht="12.75">
      <c r="A93" t="s">
        <v>100</v>
      </c>
      <c r="B93">
        <f>B33+(13/0.017)*(B19*B51+B34*B50)</f>
        <v>0.0702813137169392</v>
      </c>
      <c r="C93">
        <f>C33+(13/0.017)*(C19*C51+C34*C50)</f>
        <v>0.06587398949961865</v>
      </c>
      <c r="D93">
        <f>D33+(13/0.017)*(D19*D51+D34*D50)</f>
        <v>0.0648939932223044</v>
      </c>
      <c r="E93">
        <f>E33+(13/0.017)*(E19*E51+E34*E50)</f>
        <v>0.051149220276060045</v>
      </c>
      <c r="F93">
        <f>F33+(13/0.017)*(F19*F51+F34*F50)</f>
        <v>0.02451055236374044</v>
      </c>
    </row>
    <row r="94" spans="1:6" ht="12.75">
      <c r="A94" t="s">
        <v>101</v>
      </c>
      <c r="B94">
        <f>B34+(14/0.017)*(B20*B51+B35*B50)</f>
        <v>-0.00871571836893122</v>
      </c>
      <c r="C94">
        <f>C34+(14/0.017)*(C20*C51+C35*C50)</f>
        <v>0.008930893954164036</v>
      </c>
      <c r="D94">
        <f>D34+(14/0.017)*(D20*D51+D35*D50)</f>
        <v>0.0069931857881048035</v>
      </c>
      <c r="E94">
        <f>E34+(14/0.017)*(E20*E51+E35*E50)</f>
        <v>0.006704596242035003</v>
      </c>
      <c r="F94">
        <f>F34+(14/0.017)*(F20*F51+F35*F50)</f>
        <v>-0.018421471308166914</v>
      </c>
    </row>
    <row r="95" spans="1:6" ht="12.75">
      <c r="A95" t="s">
        <v>102</v>
      </c>
      <c r="B95" s="57">
        <f>B35</f>
        <v>-0.00085289</v>
      </c>
      <c r="C95" s="57">
        <f>C35</f>
        <v>-0.004684424</v>
      </c>
      <c r="D95" s="57">
        <f>D35</f>
        <v>0.005506995</v>
      </c>
      <c r="E95" s="57">
        <f>E35</f>
        <v>0.001575795</v>
      </c>
      <c r="F95" s="57">
        <f>F35</f>
        <v>-1.914527E-05</v>
      </c>
    </row>
    <row r="98" ht="12.75">
      <c r="A98" t="s">
        <v>70</v>
      </c>
    </row>
    <row r="100" spans="2:11" ht="12.75">
      <c r="B100" t="s">
        <v>5</v>
      </c>
      <c r="C100" t="s">
        <v>6</v>
      </c>
      <c r="D100" t="s">
        <v>7</v>
      </c>
      <c r="E100" t="s">
        <v>8</v>
      </c>
      <c r="F100" t="s">
        <v>9</v>
      </c>
      <c r="G100" t="s">
        <v>72</v>
      </c>
      <c r="H100" t="s">
        <v>73</v>
      </c>
      <c r="I100" t="s">
        <v>68</v>
      </c>
      <c r="K100" t="s">
        <v>103</v>
      </c>
    </row>
    <row r="101" spans="1:9" ht="12.75">
      <c r="A101" t="s">
        <v>71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74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75</v>
      </c>
      <c r="B103">
        <f>B63*10000/B62</f>
        <v>2.7253419379074564</v>
      </c>
      <c r="C103">
        <f>C63*10000/C62</f>
        <v>1.0354022511849885</v>
      </c>
      <c r="D103">
        <f>D63*10000/D62</f>
        <v>2.6614928284351773</v>
      </c>
      <c r="E103">
        <f>E63*10000/E62</f>
        <v>0.6471807528214351</v>
      </c>
      <c r="F103">
        <f>F63*10000/F62</f>
        <v>-1.9888710134619025</v>
      </c>
      <c r="G103">
        <f>AVERAGE(C103:E103)</f>
        <v>1.4480252774805338</v>
      </c>
      <c r="H103">
        <f>STDEV(C103:E103)</f>
        <v>1.0686704851650044</v>
      </c>
      <c r="I103">
        <f>(B103*B4+C103*C4+D103*D4+E103*E4+F103*F4)/SUM(B4:F4)</f>
        <v>1.2018857260487585</v>
      </c>
      <c r="K103">
        <f>(LN(H103)+LN(H123))/2-LN(K114*K115^3)</f>
        <v>-3.817289422978169</v>
      </c>
    </row>
    <row r="104" spans="1:11" ht="12.75">
      <c r="A104" t="s">
        <v>76</v>
      </c>
      <c r="B104">
        <f>B64*10000/B62</f>
        <v>0.4612239586439294</v>
      </c>
      <c r="C104">
        <f>C64*10000/C62</f>
        <v>0.32567383625301527</v>
      </c>
      <c r="D104">
        <f>D64*10000/D62</f>
        <v>0.545101327519574</v>
      </c>
      <c r="E104">
        <f>E64*10000/E62</f>
        <v>-0.05931136309001964</v>
      </c>
      <c r="F104">
        <f>F64*10000/F62</f>
        <v>-1.0366569268939572</v>
      </c>
      <c r="G104">
        <f>AVERAGE(C104:E104)</f>
        <v>0.27048793356085654</v>
      </c>
      <c r="H104">
        <f>STDEV(C104:E104)</f>
        <v>0.30596206960086303</v>
      </c>
      <c r="I104">
        <f>(B104*B4+C104*C4+D104*D4+E104*E4+F104*F4)/SUM(B4:F4)</f>
        <v>0.13248428308863333</v>
      </c>
      <c r="K104">
        <f>(LN(H104)+LN(H124))/2-LN(K114*K115^4)</f>
        <v>-3.811195880639374</v>
      </c>
    </row>
    <row r="105" spans="1:11" ht="12.75">
      <c r="A105" t="s">
        <v>77</v>
      </c>
      <c r="B105">
        <f>B65*10000/B62</f>
        <v>-0.5263763877990887</v>
      </c>
      <c r="C105">
        <f>C65*10000/C62</f>
        <v>0.5946433058912025</v>
      </c>
      <c r="D105">
        <f>D65*10000/D62</f>
        <v>-0.5536792594678207</v>
      </c>
      <c r="E105">
        <f>E65*10000/E62</f>
        <v>0.38621092684526337</v>
      </c>
      <c r="F105">
        <f>F65*10000/F62</f>
        <v>0.6954706438614797</v>
      </c>
      <c r="G105">
        <f>AVERAGE(C105:E105)</f>
        <v>0.14239165775621507</v>
      </c>
      <c r="H105">
        <f>STDEV(C105:E105)</f>
        <v>0.6117573501908419</v>
      </c>
      <c r="I105">
        <f>(B105*B4+C105*C4+D105*D4+E105*E4+F105*F4)/SUM(B4:F4)</f>
        <v>0.11232608021392583</v>
      </c>
      <c r="K105">
        <f>(LN(H105)+LN(H125))/2-LN(K114*K115^5)</f>
        <v>-3.121791008570935</v>
      </c>
    </row>
    <row r="106" spans="1:11" ht="12.75">
      <c r="A106" t="s">
        <v>78</v>
      </c>
      <c r="B106">
        <f>B66*10000/B62</f>
        <v>2.489243031604473</v>
      </c>
      <c r="C106">
        <f>C66*10000/C62</f>
        <v>1.0994853475364201</v>
      </c>
      <c r="D106">
        <f>D66*10000/D62</f>
        <v>1.2387310264907847</v>
      </c>
      <c r="E106">
        <f>E66*10000/E62</f>
        <v>1.344759176445011</v>
      </c>
      <c r="F106">
        <f>F66*10000/F62</f>
        <v>13.269457764939967</v>
      </c>
      <c r="G106">
        <f>AVERAGE(C106:E106)</f>
        <v>1.2276585168240721</v>
      </c>
      <c r="H106">
        <f>STDEV(C106:E106)</f>
        <v>0.12301123176202226</v>
      </c>
      <c r="I106">
        <f>(B106*B4+C106*C4+D106*D4+E106*E4+F106*F4)/SUM(B4:F4)</f>
        <v>2.9530933189982287</v>
      </c>
      <c r="K106">
        <f>(LN(H106)+LN(H126))/2-LN(K114*K115^6)</f>
        <v>-4.055367237092787</v>
      </c>
    </row>
    <row r="107" spans="1:11" ht="12.75">
      <c r="A107" t="s">
        <v>79</v>
      </c>
      <c r="B107">
        <f>B67*10000/B62</f>
        <v>0.5306997828288397</v>
      </c>
      <c r="C107">
        <f>C67*10000/C62</f>
        <v>0.24127816941790745</v>
      </c>
      <c r="D107">
        <f>D67*10000/D62</f>
        <v>0.1133124269106088</v>
      </c>
      <c r="E107">
        <f>E67*10000/E62</f>
        <v>0.2948729142485944</v>
      </c>
      <c r="F107">
        <f>F67*10000/F62</f>
        <v>-0.44322103116258266</v>
      </c>
      <c r="G107">
        <f>AVERAGE(C107:E107)</f>
        <v>0.21648783685903691</v>
      </c>
      <c r="H107">
        <f>STDEV(C107:E107)</f>
        <v>0.09328436676038615</v>
      </c>
      <c r="I107">
        <f>(B107*B4+C107*C4+D107*D4+E107*E4+F107*F4)/SUM(B4:F4)</f>
        <v>0.17965003968289522</v>
      </c>
      <c r="K107">
        <f>(LN(H107)+LN(H127))/2-LN(K114*K115^7)</f>
        <v>-3.255041212481435</v>
      </c>
    </row>
    <row r="108" spans="1:9" ht="12.75">
      <c r="A108" t="s">
        <v>80</v>
      </c>
      <c r="B108">
        <f>B68*10000/B62</f>
        <v>0.13170544878412838</v>
      </c>
      <c r="C108">
        <f>C68*10000/C62</f>
        <v>0.07946006518264233</v>
      </c>
      <c r="D108">
        <f>D68*10000/D62</f>
        <v>0.14945860545316286</v>
      </c>
      <c r="E108">
        <f>E68*10000/E62</f>
        <v>-0.11804117956336137</v>
      </c>
      <c r="F108">
        <f>F68*10000/F62</f>
        <v>-0.06389782807947386</v>
      </c>
      <c r="G108">
        <f>AVERAGE(C108:E108)</f>
        <v>0.0369591636908146</v>
      </c>
      <c r="H108">
        <f>STDEV(C108:E108)</f>
        <v>0.1387219474945663</v>
      </c>
      <c r="I108">
        <f>(B108*B4+C108*C4+D108*D4+E108*E4+F108*F4)/SUM(B4:F4)</f>
        <v>0.03834847156344875</v>
      </c>
    </row>
    <row r="109" spans="1:9" ht="12.75">
      <c r="A109" t="s">
        <v>81</v>
      </c>
      <c r="B109">
        <f>B69*10000/B62</f>
        <v>-0.014043428976601883</v>
      </c>
      <c r="C109">
        <f>C69*10000/C62</f>
        <v>0.13463641945441898</v>
      </c>
      <c r="D109">
        <f>D69*10000/D62</f>
        <v>-0.032724647406406356</v>
      </c>
      <c r="E109">
        <f>E69*10000/E62</f>
        <v>0.006195123161961453</v>
      </c>
      <c r="F109">
        <f>F69*10000/F62</f>
        <v>-0.0379541509155841</v>
      </c>
      <c r="G109">
        <f>AVERAGE(C109:E109)</f>
        <v>0.03603563173665803</v>
      </c>
      <c r="H109">
        <f>STDEV(C109:E109)</f>
        <v>0.08758009841965135</v>
      </c>
      <c r="I109">
        <f>(B109*B4+C109*C4+D109*D4+E109*E4+F109*F4)/SUM(B4:F4)</f>
        <v>0.019068519662049428</v>
      </c>
    </row>
    <row r="110" spans="1:11" ht="12.75">
      <c r="A110" t="s">
        <v>82</v>
      </c>
      <c r="B110">
        <f>B70*10000/B62</f>
        <v>-0.389179431337417</v>
      </c>
      <c r="C110">
        <f>C70*10000/C62</f>
        <v>-0.2010791495108678</v>
      </c>
      <c r="D110">
        <f>D70*10000/D62</f>
        <v>-0.1335791077862925</v>
      </c>
      <c r="E110">
        <f>E70*10000/E62</f>
        <v>-0.10175973308852576</v>
      </c>
      <c r="F110">
        <f>F70*10000/F62</f>
        <v>-0.36991618408907917</v>
      </c>
      <c r="G110">
        <f>AVERAGE(C110:E110)</f>
        <v>-0.14547266346189536</v>
      </c>
      <c r="H110">
        <f>STDEV(C110:E110)</f>
        <v>0.05071665524830223</v>
      </c>
      <c r="I110">
        <f>(B110*B4+C110*C4+D110*D4+E110*E4+F110*F4)/SUM(B4:F4)</f>
        <v>-0.21076818147720358</v>
      </c>
      <c r="K110">
        <f>EXP(AVERAGE(K103:K107))</f>
        <v>0.026994100081587945</v>
      </c>
    </row>
    <row r="111" spans="1:9" ht="12.75">
      <c r="A111" t="s">
        <v>83</v>
      </c>
      <c r="B111">
        <f>B71*10000/B62</f>
        <v>0.028740592358568785</v>
      </c>
      <c r="C111">
        <f>C71*10000/C62</f>
        <v>-0.0156385662005677</v>
      </c>
      <c r="D111">
        <f>D71*10000/D62</f>
        <v>-0.0005382112818602364</v>
      </c>
      <c r="E111">
        <f>E71*10000/E62</f>
        <v>0.0069453182360169905</v>
      </c>
      <c r="F111">
        <f>F71*10000/F62</f>
        <v>-0.03927680307533849</v>
      </c>
      <c r="G111">
        <f>AVERAGE(C111:E111)</f>
        <v>-0.0030771530821369826</v>
      </c>
      <c r="H111">
        <f>STDEV(C111:E111)</f>
        <v>0.011504026606373416</v>
      </c>
      <c r="I111">
        <f>(B111*B4+C111*C4+D111*D4+E111*E4+F111*F4)/SUM(B4:F4)</f>
        <v>-0.002905560576095686</v>
      </c>
    </row>
    <row r="112" spans="1:9" ht="12.75">
      <c r="A112" t="s">
        <v>84</v>
      </c>
      <c r="B112">
        <f>B72*10000/B62</f>
        <v>-0.014437071339736289</v>
      </c>
      <c r="C112">
        <f>C72*10000/C62</f>
        <v>-0.005036900245760284</v>
      </c>
      <c r="D112">
        <f>D72*10000/D62</f>
        <v>-0.022058556247717142</v>
      </c>
      <c r="E112">
        <f>E72*10000/E62</f>
        <v>0.0004650387914425116</v>
      </c>
      <c r="F112">
        <f>F72*10000/F62</f>
        <v>-0.021533753952900313</v>
      </c>
      <c r="G112">
        <f>AVERAGE(C112:E112)</f>
        <v>-0.008876805900678304</v>
      </c>
      <c r="H112">
        <f>STDEV(C112:E112)</f>
        <v>0.011742518467135487</v>
      </c>
      <c r="I112">
        <f>(B112*B4+C112*C4+D112*D4+E112*E4+F112*F4)/SUM(B4:F4)</f>
        <v>-0.011326760056503127</v>
      </c>
    </row>
    <row r="113" spans="1:9" ht="12.75">
      <c r="A113" t="s">
        <v>85</v>
      </c>
      <c r="B113">
        <f>B73*10000/B62</f>
        <v>0.01554562589088301</v>
      </c>
      <c r="C113">
        <f>C73*10000/C62</f>
        <v>0.022353467562846067</v>
      </c>
      <c r="D113">
        <f>D73*10000/D62</f>
        <v>0.030399837613474222</v>
      </c>
      <c r="E113">
        <f>E73*10000/E62</f>
        <v>0.01467153121586834</v>
      </c>
      <c r="F113">
        <f>F73*10000/F62</f>
        <v>0.003486845761838845</v>
      </c>
      <c r="G113">
        <f>AVERAGE(C113:E113)</f>
        <v>0.022474945464062878</v>
      </c>
      <c r="H113">
        <f>STDEV(C113:E113)</f>
        <v>0.007864856845143814</v>
      </c>
      <c r="I113">
        <f>(B113*B4+C113*C4+D113*D4+E113*E4+F113*F4)/SUM(B4:F4)</f>
        <v>0.01901033623251809</v>
      </c>
    </row>
    <row r="114" spans="1:11" ht="12.75">
      <c r="A114" t="s">
        <v>86</v>
      </c>
      <c r="B114">
        <f>B74*10000/B62</f>
        <v>-0.20881426903019545</v>
      </c>
      <c r="C114">
        <f>C74*10000/C62</f>
        <v>-0.198175934754443</v>
      </c>
      <c r="D114">
        <f>D74*10000/D62</f>
        <v>-0.19442110589065498</v>
      </c>
      <c r="E114">
        <f>E74*10000/E62</f>
        <v>-0.18361106999335014</v>
      </c>
      <c r="F114">
        <f>F74*10000/F62</f>
        <v>-0.13997951481683635</v>
      </c>
      <c r="G114">
        <f>AVERAGE(C114:E114)</f>
        <v>-0.19206937021281603</v>
      </c>
      <c r="H114">
        <f>STDEV(C114:E114)</f>
        <v>0.007561865966879247</v>
      </c>
      <c r="I114">
        <f>(B114*B4+C114*C4+D114*D4+E114*E4+F114*F4)/SUM(B4:F4)</f>
        <v>-0.18794644244387892</v>
      </c>
      <c r="J114" t="s">
        <v>104</v>
      </c>
      <c r="K114">
        <v>285</v>
      </c>
    </row>
    <row r="115" spans="1:11" ht="12.75">
      <c r="A115" t="s">
        <v>87</v>
      </c>
      <c r="B115">
        <f>B75*10000/B62</f>
        <v>-0.0012609259120887047</v>
      </c>
      <c r="C115">
        <f>C75*10000/C62</f>
        <v>-0.007775121667026896</v>
      </c>
      <c r="D115">
        <f>D75*10000/D62</f>
        <v>-0.001963687674998591</v>
      </c>
      <c r="E115">
        <f>E75*10000/E62</f>
        <v>-0.003020001877275761</v>
      </c>
      <c r="F115">
        <f>F75*10000/F62</f>
        <v>0.0009172422705971572</v>
      </c>
      <c r="G115">
        <f>AVERAGE(C115:E115)</f>
        <v>-0.004252937073100416</v>
      </c>
      <c r="H115">
        <f>STDEV(C115:E115)</f>
        <v>0.00309568864047289</v>
      </c>
      <c r="I115">
        <f>(B115*B4+C115*C4+D115*D4+E115*E4+F115*F4)/SUM(B4:F4)</f>
        <v>-0.0031435232490840364</v>
      </c>
      <c r="J115" t="s">
        <v>105</v>
      </c>
      <c r="K115">
        <v>0.5536</v>
      </c>
    </row>
    <row r="118" ht="12.75">
      <c r="A118" t="s">
        <v>70</v>
      </c>
    </row>
    <row r="120" spans="2:9" ht="12.75">
      <c r="B120" t="s">
        <v>5</v>
      </c>
      <c r="C120" t="s">
        <v>6</v>
      </c>
      <c r="D120" t="s">
        <v>7</v>
      </c>
      <c r="E120" t="s">
        <v>8</v>
      </c>
      <c r="F120" t="s">
        <v>9</v>
      </c>
      <c r="G120" t="s">
        <v>72</v>
      </c>
      <c r="H120" t="s">
        <v>73</v>
      </c>
      <c r="I120" t="s">
        <v>68</v>
      </c>
    </row>
    <row r="121" spans="1:9" ht="12.75">
      <c r="A121" t="s">
        <v>88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89</v>
      </c>
      <c r="B122">
        <f>B82*10000/B62</f>
        <v>8.18287219278445</v>
      </c>
      <c r="C122">
        <f>C82*10000/C62</f>
        <v>1.7762888268221768</v>
      </c>
      <c r="D122">
        <f>D82*10000/D62</f>
        <v>0.08275565456983959</v>
      </c>
      <c r="E122">
        <f>E82*10000/E62</f>
        <v>0.3629925648596224</v>
      </c>
      <c r="F122">
        <f>F82*10000/F62</f>
        <v>-12.284530513707223</v>
      </c>
      <c r="G122">
        <f>AVERAGE(C122:E122)</f>
        <v>0.7406790154172129</v>
      </c>
      <c r="H122">
        <f>STDEV(C122:E122)</f>
        <v>0.9077438749894485</v>
      </c>
      <c r="I122">
        <f>(B122*B4+C122*C4+D122*D4+E122*E4+F122*F4)/SUM(B4:F4)</f>
        <v>0.19963580448452517</v>
      </c>
    </row>
    <row r="123" spans="1:9" ht="12.75">
      <c r="A123" t="s">
        <v>90</v>
      </c>
      <c r="B123">
        <f>B83*10000/B62</f>
        <v>5.432179701894282</v>
      </c>
      <c r="C123">
        <f>C83*10000/C62</f>
        <v>2.8209418812265357</v>
      </c>
      <c r="D123">
        <f>D83*10000/D62</f>
        <v>0.711647659580321</v>
      </c>
      <c r="E123">
        <f>E83*10000/E62</f>
        <v>1.6269582186833065</v>
      </c>
      <c r="F123">
        <f>F83*10000/F62</f>
        <v>6.435455860994343</v>
      </c>
      <c r="G123">
        <f>AVERAGE(C123:E123)</f>
        <v>1.7198492531633878</v>
      </c>
      <c r="H123">
        <f>STDEV(C123:E123)</f>
        <v>1.0577107764330531</v>
      </c>
      <c r="I123">
        <f>(B123*B4+C123*C4+D123*D4+E123*E4+F123*F4)/SUM(B4:F4)</f>
        <v>2.879889778136144</v>
      </c>
    </row>
    <row r="124" spans="1:9" ht="12.75">
      <c r="A124" t="s">
        <v>91</v>
      </c>
      <c r="B124">
        <f>B84*10000/B62</f>
        <v>-4.179646150850049</v>
      </c>
      <c r="C124">
        <f>C84*10000/C62</f>
        <v>-2.61940746451173</v>
      </c>
      <c r="D124">
        <f>D84*10000/D62</f>
        <v>-2.960866131223652</v>
      </c>
      <c r="E124">
        <f>E84*10000/E62</f>
        <v>-0.8271565309410374</v>
      </c>
      <c r="F124">
        <f>F84*10000/F62</f>
        <v>3.5423012890178605</v>
      </c>
      <c r="G124">
        <f>AVERAGE(C124:E124)</f>
        <v>-2.135810042225473</v>
      </c>
      <c r="H124">
        <f>STDEV(C124:E124)</f>
        <v>1.146114747621713</v>
      </c>
      <c r="I124">
        <f>(B124*B4+C124*C4+D124*D4+E124*E4+F124*F4)/SUM(B4:F4)</f>
        <v>-1.7192376478150546</v>
      </c>
    </row>
    <row r="125" spans="1:9" ht="12.75">
      <c r="A125" t="s">
        <v>92</v>
      </c>
      <c r="B125">
        <f>B85*10000/B62</f>
        <v>0.687385504335079</v>
      </c>
      <c r="C125">
        <f>C85*10000/C62</f>
        <v>0.23211513841945025</v>
      </c>
      <c r="D125">
        <f>D85*10000/D62</f>
        <v>-0.2742647975987233</v>
      </c>
      <c r="E125">
        <f>E85*10000/E62</f>
        <v>1.1045485157518382</v>
      </c>
      <c r="F125">
        <f>F85*10000/F62</f>
        <v>-2.3007442106612226</v>
      </c>
      <c r="G125">
        <f>AVERAGE(C125:E125)</f>
        <v>0.3541329521908551</v>
      </c>
      <c r="H125">
        <f>STDEV(C125:E125)</f>
        <v>0.6974580979717371</v>
      </c>
      <c r="I125">
        <f>(B125*B4+C125*C4+D125*D4+E125*E4+F125*F4)/SUM(B4:F4)</f>
        <v>0.06576506641345259</v>
      </c>
    </row>
    <row r="126" spans="1:9" ht="12.75">
      <c r="A126" t="s">
        <v>93</v>
      </c>
      <c r="B126">
        <f>B86*10000/B62</f>
        <v>-0.6332497832006456</v>
      </c>
      <c r="C126">
        <f>C86*10000/C62</f>
        <v>-0.12788871314306488</v>
      </c>
      <c r="D126">
        <f>D86*10000/D62</f>
        <v>-0.2545411695932328</v>
      </c>
      <c r="E126">
        <f>E86*10000/E62</f>
        <v>-0.45381299391958674</v>
      </c>
      <c r="F126">
        <f>F86*10000/F62</f>
        <v>1.225340129904544</v>
      </c>
      <c r="G126">
        <f>AVERAGE(C126:E126)</f>
        <v>-0.2787476255519615</v>
      </c>
      <c r="H126">
        <f>STDEV(C126:E126)</f>
        <v>0.16430497126528046</v>
      </c>
      <c r="I126">
        <f>(B126*B4+C126*C4+D126*D4+E126*E4+F126*F4)/SUM(B4:F4)</f>
        <v>-0.14029138521872983</v>
      </c>
    </row>
    <row r="127" spans="1:9" ht="12.75">
      <c r="A127" t="s">
        <v>94</v>
      </c>
      <c r="B127">
        <f>B87*10000/B62</f>
        <v>0.2313486172104526</v>
      </c>
      <c r="C127">
        <f>C87*10000/C62</f>
        <v>0.377272152715365</v>
      </c>
      <c r="D127">
        <f>D87*10000/D62</f>
        <v>0.04547705370391901</v>
      </c>
      <c r="E127">
        <f>E87*10000/E62</f>
        <v>-0.2809284279640515</v>
      </c>
      <c r="F127">
        <f>F87*10000/F62</f>
        <v>0.040900902558946337</v>
      </c>
      <c r="G127">
        <f>AVERAGE(C127:E127)</f>
        <v>0.04727359281841085</v>
      </c>
      <c r="H127">
        <f>STDEV(C127:E127)</f>
        <v>0.3291039680196407</v>
      </c>
      <c r="I127">
        <f>(B127*B4+C127*C4+D127*D4+E127*E4+F127*F4)/SUM(B4:F4)</f>
        <v>0.07416095237089</v>
      </c>
    </row>
    <row r="128" spans="1:9" ht="12.75">
      <c r="A128" t="s">
        <v>95</v>
      </c>
      <c r="B128">
        <f>B88*10000/B62</f>
        <v>0.14526779034622062</v>
      </c>
      <c r="C128">
        <f>C88*10000/C62</f>
        <v>0.27970216536859943</v>
      </c>
      <c r="D128">
        <f>D88*10000/D62</f>
        <v>0.4937082250672731</v>
      </c>
      <c r="E128">
        <f>E88*10000/E62</f>
        <v>0.6973094770214113</v>
      </c>
      <c r="F128">
        <f>F88*10000/F62</f>
        <v>0.4273501530890345</v>
      </c>
      <c r="G128">
        <f>AVERAGE(C128:E128)</f>
        <v>0.4902399558190946</v>
      </c>
      <c r="H128">
        <f>STDEV(C128:E128)</f>
        <v>0.20882525794346735</v>
      </c>
      <c r="I128">
        <f>(B128*B4+C128*C4+D128*D4+E128*E4+F128*F4)/SUM(B4:F4)</f>
        <v>0.4303079656300449</v>
      </c>
    </row>
    <row r="129" spans="1:9" ht="12.75">
      <c r="A129" t="s">
        <v>96</v>
      </c>
      <c r="B129">
        <f>B89*10000/B62</f>
        <v>-0.009269204106704225</v>
      </c>
      <c r="C129">
        <f>C89*10000/C62</f>
        <v>-0.13005610969189316</v>
      </c>
      <c r="D129">
        <f>D89*10000/D62</f>
        <v>-0.09068814602710971</v>
      </c>
      <c r="E129">
        <f>E89*10000/E62</f>
        <v>-0.02089602141907095</v>
      </c>
      <c r="F129">
        <f>F89*10000/F62</f>
        <v>-0.09180180168287007</v>
      </c>
      <c r="G129">
        <f>AVERAGE(C129:E129)</f>
        <v>-0.08054675904602461</v>
      </c>
      <c r="H129">
        <f>STDEV(C129:E129)</f>
        <v>0.055282158200975436</v>
      </c>
      <c r="I129">
        <f>(B129*B4+C129*C4+D129*D4+E129*E4+F129*F4)/SUM(B4:F4)</f>
        <v>-0.0712554448698755</v>
      </c>
    </row>
    <row r="130" spans="1:9" ht="12.75">
      <c r="A130" t="s">
        <v>97</v>
      </c>
      <c r="B130">
        <f>B90*10000/B62</f>
        <v>-0.02106082537814616</v>
      </c>
      <c r="C130">
        <f>C90*10000/C62</f>
        <v>0.04478813738996562</v>
      </c>
      <c r="D130">
        <f>D90*10000/D62</f>
        <v>-0.014473840660356856</v>
      </c>
      <c r="E130">
        <f>E90*10000/E62</f>
        <v>-0.029510532311846065</v>
      </c>
      <c r="F130">
        <f>F90*10000/F62</f>
        <v>0.24694110558884633</v>
      </c>
      <c r="G130">
        <f>AVERAGE(C130:E130)</f>
        <v>0.00026792147258756713</v>
      </c>
      <c r="H130">
        <f>STDEV(C130:E130)</f>
        <v>0.039281837316410786</v>
      </c>
      <c r="I130">
        <f>(B130*B4+C130*C4+D130*D4+E130*E4+F130*F4)/SUM(B4:F4)</f>
        <v>0.028515403580156175</v>
      </c>
    </row>
    <row r="131" spans="1:9" ht="12.75">
      <c r="A131" t="s">
        <v>98</v>
      </c>
      <c r="B131">
        <f>B91*10000/B62</f>
        <v>0.017543568649960106</v>
      </c>
      <c r="C131">
        <f>C91*10000/C62</f>
        <v>-0.004017274562616855</v>
      </c>
      <c r="D131">
        <f>D91*10000/D62</f>
        <v>0.02404892806246753</v>
      </c>
      <c r="E131">
        <f>E91*10000/E62</f>
        <v>-0.03656873329920187</v>
      </c>
      <c r="F131">
        <f>F91*10000/F62</f>
        <v>0.022652961379531628</v>
      </c>
      <c r="G131">
        <f>AVERAGE(C131:E131)</f>
        <v>-0.005512359933117067</v>
      </c>
      <c r="H131">
        <f>STDEV(C131:E131)</f>
        <v>0.030336474373900465</v>
      </c>
      <c r="I131">
        <f>(B131*B4+C131*C4+D131*D4+E131*E4+F131*F4)/SUM(B4:F4)</f>
        <v>0.0015470310328666746</v>
      </c>
    </row>
    <row r="132" spans="1:9" ht="12.75">
      <c r="A132" t="s">
        <v>99</v>
      </c>
      <c r="B132">
        <f>B92*10000/B62</f>
        <v>0.10756137597271542</v>
      </c>
      <c r="C132">
        <f>C92*10000/C62</f>
        <v>0.07875234835900423</v>
      </c>
      <c r="D132">
        <f>D92*10000/D62</f>
        <v>0.08947402111677302</v>
      </c>
      <c r="E132">
        <f>E92*10000/E62</f>
        <v>0.12580645664419945</v>
      </c>
      <c r="F132">
        <f>F92*10000/F62</f>
        <v>0.051266486891420014</v>
      </c>
      <c r="G132">
        <f>AVERAGE(C132:E132)</f>
        <v>0.09801094203999224</v>
      </c>
      <c r="H132">
        <f>STDEV(C132:E132)</f>
        <v>0.02466133696225106</v>
      </c>
      <c r="I132">
        <f>(B132*B4+C132*C4+D132*D4+E132*E4+F132*F4)/SUM(B4:F4)</f>
        <v>0.09348769352251862</v>
      </c>
    </row>
    <row r="133" spans="1:9" ht="12.75">
      <c r="A133" t="s">
        <v>100</v>
      </c>
      <c r="B133">
        <f>B93*10000/B62</f>
        <v>0.0702818104612151</v>
      </c>
      <c r="C133">
        <f>C93*10000/C62</f>
        <v>0.06587383417558874</v>
      </c>
      <c r="D133">
        <f>D93*10000/D62</f>
        <v>0.06489464342856391</v>
      </c>
      <c r="E133">
        <f>E93*10000/E62</f>
        <v>0.05114918432389253</v>
      </c>
      <c r="F133">
        <f>F93*10000/F62</f>
        <v>0.02451029237734864</v>
      </c>
      <c r="G133">
        <f>AVERAGE(C133:E133)</f>
        <v>0.060639220642681735</v>
      </c>
      <c r="H133">
        <f>STDEV(C133:E133)</f>
        <v>0.008233182594156205</v>
      </c>
      <c r="I133">
        <f>(B133*B4+C133*C4+D133*D4+E133*E4+F133*F4)/SUM(B4:F4)</f>
        <v>0.05748277451000619</v>
      </c>
    </row>
    <row r="134" spans="1:9" ht="12.75">
      <c r="A134" t="s">
        <v>101</v>
      </c>
      <c r="B134">
        <f>B94*10000/B62</f>
        <v>-0.008715779971126469</v>
      </c>
      <c r="C134">
        <f>C94*10000/C62</f>
        <v>0.008930872896043069</v>
      </c>
      <c r="D134">
        <f>D94*10000/D62</f>
        <v>0.006993255856426193</v>
      </c>
      <c r="E134">
        <f>E94*10000/E62</f>
        <v>0.006704591529455499</v>
      </c>
      <c r="F134">
        <f>F94*10000/F62</f>
        <v>-0.018421275909393933</v>
      </c>
      <c r="G134">
        <f>AVERAGE(C134:E134)</f>
        <v>0.007542906760641587</v>
      </c>
      <c r="H134">
        <f>STDEV(C134:E134)</f>
        <v>0.001210648284260278</v>
      </c>
      <c r="I134">
        <f>(B134*B4+C134*C4+D134*D4+E134*E4+F134*F4)/SUM(B4:F4)</f>
        <v>0.0017853110308764925</v>
      </c>
    </row>
    <row r="135" spans="1:9" ht="12.75">
      <c r="A135" t="s">
        <v>102</v>
      </c>
      <c r="B135">
        <f>B95*10000/B62</f>
        <v>-0.0008528960281773783</v>
      </c>
      <c r="C135">
        <f>C95*10000/C62</f>
        <v>-0.0046844129546144255</v>
      </c>
      <c r="D135">
        <f>D95*10000/D62</f>
        <v>0.005507050177412305</v>
      </c>
      <c r="E135">
        <f>E95*10000/E62</f>
        <v>0.0015757938923927775</v>
      </c>
      <c r="F135">
        <f>F95*10000/F62</f>
        <v>-1.91450669238068E-05</v>
      </c>
      <c r="G135">
        <f>AVERAGE(C135:E135)</f>
        <v>0.0007994770383968856</v>
      </c>
      <c r="H135">
        <f>STDEV(C135:E135)</f>
        <v>0.005139891155094005</v>
      </c>
      <c r="I135">
        <f>(B135*B4+C135*C4+D135*D4+E135*E4+F135*F4)/SUM(B4:F4)</f>
        <v>0.0004461480384447717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3.140625" style="0" bestFit="1" customWidth="1"/>
    <col min="3" max="3" width="20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54</v>
      </c>
      <c r="B1" t="s">
        <v>1</v>
      </c>
      <c r="C1" t="s">
        <v>2</v>
      </c>
      <c r="D1" t="s">
        <v>106</v>
      </c>
      <c r="E1" t="s">
        <v>3</v>
      </c>
    </row>
    <row r="3" spans="1:7" ht="12.7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</row>
    <row r="4" spans="1:7" ht="12.75">
      <c r="A4" t="s">
        <v>11</v>
      </c>
      <c r="B4">
        <v>0.002478</v>
      </c>
      <c r="C4">
        <v>0.003966</v>
      </c>
      <c r="D4">
        <v>0.003966</v>
      </c>
      <c r="E4">
        <v>0.003968</v>
      </c>
      <c r="F4">
        <v>0.002104</v>
      </c>
      <c r="G4">
        <v>0.01236</v>
      </c>
    </row>
    <row r="5" spans="1:7" ht="12.75">
      <c r="A5" t="s">
        <v>12</v>
      </c>
      <c r="B5">
        <v>0.454727</v>
      </c>
      <c r="C5">
        <v>0.233557</v>
      </c>
      <c r="D5">
        <v>0.214366</v>
      </c>
      <c r="E5">
        <v>-0.309777</v>
      </c>
      <c r="F5">
        <v>-0.766651</v>
      </c>
      <c r="G5">
        <v>6.723565</v>
      </c>
    </row>
    <row r="6" spans="1:7" ht="12.75">
      <c r="A6" t="s">
        <v>13</v>
      </c>
      <c r="B6" s="57">
        <v>-195.6114</v>
      </c>
      <c r="C6" s="57">
        <v>48.54142</v>
      </c>
      <c r="D6" s="57">
        <v>29.78676</v>
      </c>
      <c r="E6" s="57">
        <v>104.7157</v>
      </c>
      <c r="F6" s="57">
        <v>-114.6702</v>
      </c>
      <c r="G6" s="57">
        <v>0.0008910608</v>
      </c>
    </row>
    <row r="7" spans="1:7" ht="12.75">
      <c r="A7" t="s">
        <v>14</v>
      </c>
      <c r="B7" s="57">
        <v>10000</v>
      </c>
      <c r="C7" s="57">
        <v>10000</v>
      </c>
      <c r="D7" s="57">
        <v>10000</v>
      </c>
      <c r="E7" s="57">
        <v>10000</v>
      </c>
      <c r="F7" s="57">
        <v>10000</v>
      </c>
      <c r="G7" s="57">
        <v>10000</v>
      </c>
    </row>
    <row r="8" spans="1:7" ht="12.75">
      <c r="A8" t="s">
        <v>15</v>
      </c>
      <c r="B8" s="57">
        <v>-0.8424518</v>
      </c>
      <c r="C8" s="57">
        <v>1.555101</v>
      </c>
      <c r="D8" s="57">
        <v>-1.04983</v>
      </c>
      <c r="E8" s="57">
        <v>0.7926264</v>
      </c>
      <c r="F8" s="57">
        <v>7.372619</v>
      </c>
      <c r="G8" s="57">
        <v>1.1271</v>
      </c>
    </row>
    <row r="9" spans="1:7" ht="12.75">
      <c r="A9" t="s">
        <v>16</v>
      </c>
      <c r="B9" s="57">
        <v>-0.6827896</v>
      </c>
      <c r="C9" s="57">
        <v>-0.1961801</v>
      </c>
      <c r="D9" s="57">
        <v>-0.8235525</v>
      </c>
      <c r="E9" s="57">
        <v>0.3144247</v>
      </c>
      <c r="F9" s="57">
        <v>-0.8707554</v>
      </c>
      <c r="G9" s="57">
        <v>-0.3835837</v>
      </c>
    </row>
    <row r="10" spans="1:7" ht="12.75">
      <c r="A10" t="s">
        <v>17</v>
      </c>
      <c r="B10" s="57">
        <v>-0.0971387</v>
      </c>
      <c r="C10" s="57">
        <v>-0.3925025</v>
      </c>
      <c r="D10" s="57">
        <v>0.5763762</v>
      </c>
      <c r="E10" s="57">
        <v>-0.09125894</v>
      </c>
      <c r="F10" s="57">
        <v>-0.389529</v>
      </c>
      <c r="G10" s="57">
        <v>-0.04207097</v>
      </c>
    </row>
    <row r="11" spans="1:7" ht="12.75">
      <c r="A11" t="s">
        <v>18</v>
      </c>
      <c r="B11" s="57">
        <v>2.526593</v>
      </c>
      <c r="C11" s="57">
        <v>1.936297</v>
      </c>
      <c r="D11" s="57">
        <v>2.034307</v>
      </c>
      <c r="E11" s="57">
        <v>1.449865</v>
      </c>
      <c r="F11" s="57">
        <v>12.83916</v>
      </c>
      <c r="G11" s="57">
        <v>3.323715</v>
      </c>
    </row>
    <row r="12" spans="1:7" ht="12.75">
      <c r="A12" t="s">
        <v>19</v>
      </c>
      <c r="B12" s="57">
        <v>-0.076752</v>
      </c>
      <c r="C12" s="57">
        <v>0.02875225</v>
      </c>
      <c r="D12" s="57">
        <v>-0.01136148</v>
      </c>
      <c r="E12" s="57">
        <v>0.187295</v>
      </c>
      <c r="F12" s="57">
        <v>0.8609184</v>
      </c>
      <c r="G12" s="57">
        <v>0.147653</v>
      </c>
    </row>
    <row r="13" spans="1:7" ht="12.75">
      <c r="A13" t="s">
        <v>20</v>
      </c>
      <c r="B13" s="57">
        <v>-0.04614894</v>
      </c>
      <c r="C13" s="57">
        <v>0.02096128</v>
      </c>
      <c r="D13" s="57">
        <v>-0.008350318</v>
      </c>
      <c r="E13" s="57">
        <v>-0.1422741</v>
      </c>
      <c r="F13" s="57">
        <v>0.004454092</v>
      </c>
      <c r="G13" s="57">
        <v>-0.03758803</v>
      </c>
    </row>
    <row r="14" spans="1:7" ht="12.75">
      <c r="A14" t="s">
        <v>21</v>
      </c>
      <c r="B14" s="57">
        <v>0.11545</v>
      </c>
      <c r="C14" s="57">
        <v>-0.02094329</v>
      </c>
      <c r="D14" s="57">
        <v>-0.0345842</v>
      </c>
      <c r="E14" s="57">
        <v>-0.05821686</v>
      </c>
      <c r="F14" s="57">
        <v>0.1263572</v>
      </c>
      <c r="G14" s="57">
        <v>0.006117759</v>
      </c>
    </row>
    <row r="15" spans="1:7" ht="12.75">
      <c r="A15" t="s">
        <v>22</v>
      </c>
      <c r="B15" s="57">
        <v>-0.3008134</v>
      </c>
      <c r="C15" s="57">
        <v>-0.06409898</v>
      </c>
      <c r="D15" s="57">
        <v>-0.03859914</v>
      </c>
      <c r="E15" s="57">
        <v>-0.1400081</v>
      </c>
      <c r="F15" s="57">
        <v>-0.4038016</v>
      </c>
      <c r="G15" s="57">
        <v>-0.1551993</v>
      </c>
    </row>
    <row r="16" spans="1:7" ht="12.75">
      <c r="A16" t="s">
        <v>23</v>
      </c>
      <c r="B16" s="57">
        <v>-0.01341459</v>
      </c>
      <c r="C16" s="57">
        <v>-0.04436426</v>
      </c>
      <c r="D16" s="57">
        <v>0.01254569</v>
      </c>
      <c r="E16" s="57">
        <v>0.01852264</v>
      </c>
      <c r="F16" s="57">
        <v>0.04232137</v>
      </c>
      <c r="G16" s="57">
        <v>0.0001879854</v>
      </c>
    </row>
    <row r="17" spans="1:7" ht="12.75">
      <c r="A17" t="s">
        <v>24</v>
      </c>
      <c r="B17" s="57">
        <v>-0.02257764</v>
      </c>
      <c r="C17" s="57">
        <v>-0.008734931</v>
      </c>
      <c r="D17" s="57">
        <v>-0.02255858</v>
      </c>
      <c r="E17" s="57">
        <v>-0.02202201</v>
      </c>
      <c r="F17" s="57">
        <v>-0.02149202</v>
      </c>
      <c r="G17" s="57">
        <v>-0.01896957</v>
      </c>
    </row>
    <row r="18" spans="1:7" ht="12.75">
      <c r="A18" t="s">
        <v>25</v>
      </c>
      <c r="B18" s="57">
        <v>0.06539862</v>
      </c>
      <c r="C18" s="57">
        <v>3.925032E-05</v>
      </c>
      <c r="D18" s="57">
        <v>-0.001807692</v>
      </c>
      <c r="E18" s="57">
        <v>-0.01408715</v>
      </c>
      <c r="F18" s="57">
        <v>0.02201658</v>
      </c>
      <c r="G18" s="57">
        <v>0.008830889</v>
      </c>
    </row>
    <row r="19" spans="1:7" ht="12.75">
      <c r="A19" t="s">
        <v>26</v>
      </c>
      <c r="B19" s="57">
        <v>-0.1992258</v>
      </c>
      <c r="C19" s="57">
        <v>-0.1876373</v>
      </c>
      <c r="D19" s="57">
        <v>-0.1890148</v>
      </c>
      <c r="E19" s="57">
        <v>-0.185032</v>
      </c>
      <c r="F19" s="57">
        <v>-0.1401538</v>
      </c>
      <c r="G19" s="57">
        <v>-0.1830207</v>
      </c>
    </row>
    <row r="20" spans="1:7" ht="12.75">
      <c r="A20" t="s">
        <v>27</v>
      </c>
      <c r="B20" s="57">
        <v>-0.006049052</v>
      </c>
      <c r="C20" s="57">
        <v>-0.00628932</v>
      </c>
      <c r="D20" s="57">
        <v>-0.01090895</v>
      </c>
      <c r="E20" s="57">
        <v>-0.002878673</v>
      </c>
      <c r="F20" s="57">
        <v>-0.003987915</v>
      </c>
      <c r="G20" s="57">
        <v>-0.006249946</v>
      </c>
    </row>
    <row r="21" spans="1:7" ht="12.75">
      <c r="A21" t="s">
        <v>28</v>
      </c>
      <c r="B21" s="57">
        <v>29.24135</v>
      </c>
      <c r="C21" s="57">
        <v>14.32601</v>
      </c>
      <c r="D21" s="57">
        <v>-69.48733</v>
      </c>
      <c r="E21" s="57">
        <v>37.17639</v>
      </c>
      <c r="F21" s="57">
        <v>-0.4970697</v>
      </c>
      <c r="G21" s="57">
        <v>0.009627712</v>
      </c>
    </row>
    <row r="22" spans="1:7" ht="12.75">
      <c r="A22" t="s">
        <v>29</v>
      </c>
      <c r="B22" s="57">
        <v>9.094549</v>
      </c>
      <c r="C22" s="57">
        <v>4.67115</v>
      </c>
      <c r="D22" s="57">
        <v>4.287313</v>
      </c>
      <c r="E22" s="57">
        <v>-6.195548</v>
      </c>
      <c r="F22" s="57">
        <v>-15.33304</v>
      </c>
      <c r="G22" s="57">
        <v>0</v>
      </c>
    </row>
    <row r="23" spans="1:7" ht="12.75">
      <c r="A23" t="s">
        <v>30</v>
      </c>
      <c r="B23" s="57">
        <v>-2.334659</v>
      </c>
      <c r="C23" s="57">
        <v>-1.179792</v>
      </c>
      <c r="D23" s="57">
        <v>1.460482</v>
      </c>
      <c r="E23" s="57">
        <v>-1.396382</v>
      </c>
      <c r="F23" s="57">
        <v>-7.957708</v>
      </c>
      <c r="G23" s="57">
        <v>-1.63575</v>
      </c>
    </row>
    <row r="24" spans="1:7" ht="12.75">
      <c r="A24" t="s">
        <v>55</v>
      </c>
      <c r="B24" s="57">
        <v>-4.535198</v>
      </c>
      <c r="C24" s="57">
        <v>-3.753526</v>
      </c>
      <c r="D24" s="57">
        <v>-7.198981</v>
      </c>
      <c r="E24" s="57">
        <v>-1.382083</v>
      </c>
      <c r="F24" s="57">
        <v>-2.969835</v>
      </c>
      <c r="G24" s="57">
        <v>-4.029167</v>
      </c>
    </row>
    <row r="25" spans="1:7" ht="12.75">
      <c r="A25" t="s">
        <v>32</v>
      </c>
      <c r="B25" s="57">
        <v>-1.672553</v>
      </c>
      <c r="C25" s="57">
        <v>0.1544979</v>
      </c>
      <c r="D25" s="57">
        <v>0.713331</v>
      </c>
      <c r="E25" s="57">
        <v>0.3889422</v>
      </c>
      <c r="F25" s="57">
        <v>0.7004105</v>
      </c>
      <c r="G25" s="57">
        <v>0.1403947</v>
      </c>
    </row>
    <row r="26" spans="1:7" ht="12.75">
      <c r="A26" t="s">
        <v>33</v>
      </c>
      <c r="B26" s="57">
        <v>1.008858</v>
      </c>
      <c r="C26" s="57">
        <v>0.266574</v>
      </c>
      <c r="D26" s="57">
        <v>0.7261462</v>
      </c>
      <c r="E26" s="57">
        <v>0.2966691</v>
      </c>
      <c r="F26" s="57">
        <v>0.9706489</v>
      </c>
      <c r="G26" s="57">
        <v>0.5858324</v>
      </c>
    </row>
    <row r="27" spans="1:7" ht="12.75">
      <c r="A27" t="s">
        <v>34</v>
      </c>
      <c r="B27" s="57">
        <v>-0.2932393</v>
      </c>
      <c r="C27" s="57">
        <v>-0.07176696</v>
      </c>
      <c r="D27" s="57">
        <v>0.0001624751</v>
      </c>
      <c r="E27" s="57">
        <v>-0.2152841</v>
      </c>
      <c r="F27" s="57">
        <v>-0.6121639</v>
      </c>
      <c r="G27" s="57">
        <v>-0.1913117</v>
      </c>
    </row>
    <row r="28" spans="1:7" ht="12.75">
      <c r="A28" t="s">
        <v>35</v>
      </c>
      <c r="B28" s="57">
        <v>-0.3840327</v>
      </c>
      <c r="C28" s="57">
        <v>-0.1483314</v>
      </c>
      <c r="D28" s="57">
        <v>-0.2917313</v>
      </c>
      <c r="E28" s="57">
        <v>0.02265562</v>
      </c>
      <c r="F28" s="57">
        <v>-0.1565685</v>
      </c>
      <c r="G28" s="57">
        <v>-0.1781661</v>
      </c>
    </row>
    <row r="29" spans="1:7" ht="12.75">
      <c r="A29" t="s">
        <v>36</v>
      </c>
      <c r="B29" s="57">
        <v>-0.09969729</v>
      </c>
      <c r="C29" s="57">
        <v>-0.002639413</v>
      </c>
      <c r="D29" s="57">
        <v>0.01468272</v>
      </c>
      <c r="E29" s="57">
        <v>0.03159445</v>
      </c>
      <c r="F29" s="57">
        <v>-0.06191115</v>
      </c>
      <c r="G29" s="57">
        <v>-0.01239254</v>
      </c>
    </row>
    <row r="30" spans="1:7" ht="12.75">
      <c r="A30" t="s">
        <v>37</v>
      </c>
      <c r="B30" s="57">
        <v>0.07556238</v>
      </c>
      <c r="C30" s="57">
        <v>0.04043792</v>
      </c>
      <c r="D30" s="57">
        <v>0.1136684</v>
      </c>
      <c r="E30" s="57">
        <v>0.08624323</v>
      </c>
      <c r="F30" s="57">
        <v>0.2235157</v>
      </c>
      <c r="G30" s="57">
        <v>0.09774785</v>
      </c>
    </row>
    <row r="31" spans="1:7" ht="12.75">
      <c r="A31" t="s">
        <v>38</v>
      </c>
      <c r="B31" s="57">
        <v>-0.01897657</v>
      </c>
      <c r="C31" s="57">
        <v>-0.003573807</v>
      </c>
      <c r="D31" s="57">
        <v>-0.0446058</v>
      </c>
      <c r="E31" s="57">
        <v>0.009010943</v>
      </c>
      <c r="F31" s="57">
        <v>-0.09813247</v>
      </c>
      <c r="G31" s="57">
        <v>-0.02480722</v>
      </c>
    </row>
    <row r="32" spans="1:7" ht="12.75">
      <c r="A32" t="s">
        <v>39</v>
      </c>
      <c r="B32" s="57">
        <v>-0.01294514</v>
      </c>
      <c r="C32" s="57">
        <v>-0.01406697</v>
      </c>
      <c r="D32" s="57">
        <v>0.02888287</v>
      </c>
      <c r="E32" s="57">
        <v>0.005574221</v>
      </c>
      <c r="F32" s="57">
        <v>0.006582973</v>
      </c>
      <c r="G32" s="57">
        <v>0.003801542</v>
      </c>
    </row>
    <row r="33" spans="1:7" ht="12.75">
      <c r="A33" t="s">
        <v>40</v>
      </c>
      <c r="B33" s="57">
        <v>0.06436263</v>
      </c>
      <c r="C33" s="57">
        <v>0.06863853</v>
      </c>
      <c r="D33" s="57">
        <v>0.07849003</v>
      </c>
      <c r="E33" s="57">
        <v>0.06279309</v>
      </c>
      <c r="F33" s="57">
        <v>0.03185432</v>
      </c>
      <c r="G33" s="57">
        <v>0.06426165</v>
      </c>
    </row>
    <row r="34" spans="1:7" ht="12.75">
      <c r="A34" t="s">
        <v>41</v>
      </c>
      <c r="B34" s="57">
        <v>0.001393507</v>
      </c>
      <c r="C34" s="57">
        <v>0.008125093</v>
      </c>
      <c r="D34" s="57">
        <v>0.01472806</v>
      </c>
      <c r="E34" s="57">
        <v>0.0115118</v>
      </c>
      <c r="F34" s="57">
        <v>-0.02443238</v>
      </c>
      <c r="G34" s="57">
        <v>0.005369233</v>
      </c>
    </row>
    <row r="35" spans="1:7" ht="12.75">
      <c r="A35" t="s">
        <v>42</v>
      </c>
      <c r="B35" s="57">
        <v>0.000313341</v>
      </c>
      <c r="C35" s="57">
        <v>-0.003144082</v>
      </c>
      <c r="D35" s="57">
        <v>-0.000510135</v>
      </c>
      <c r="E35" s="57">
        <v>0.001825392</v>
      </c>
      <c r="F35" s="57">
        <v>-0.004656543</v>
      </c>
      <c r="G35" s="57">
        <v>-0.0009870263</v>
      </c>
    </row>
    <row r="36" spans="1:6" ht="12.75">
      <c r="A36" t="s">
        <v>43</v>
      </c>
      <c r="B36" s="57">
        <v>20.50476</v>
      </c>
      <c r="C36" s="57">
        <v>20.50171</v>
      </c>
      <c r="D36" s="57">
        <v>20.50476</v>
      </c>
      <c r="E36" s="57">
        <v>20.50171</v>
      </c>
      <c r="F36" s="57">
        <v>20.50476</v>
      </c>
    </row>
    <row r="37" spans="1:6" ht="12.75">
      <c r="A37" t="s">
        <v>44</v>
      </c>
      <c r="B37" s="57">
        <v>0.1861572</v>
      </c>
      <c r="C37" s="57">
        <v>0.1546224</v>
      </c>
      <c r="D37" s="57">
        <v>0.1403809</v>
      </c>
      <c r="E37" s="57">
        <v>0.1215617</v>
      </c>
      <c r="F37" s="57">
        <v>0.1246134</v>
      </c>
    </row>
    <row r="38" spans="1:7" ht="12.75">
      <c r="A38" t="s">
        <v>63</v>
      </c>
      <c r="B38" s="57">
        <v>0.0003324938</v>
      </c>
      <c r="C38" s="57">
        <v>-8.253176E-05</v>
      </c>
      <c r="D38" s="57">
        <v>-5.058683E-05</v>
      </c>
      <c r="E38" s="57">
        <v>-0.0001779774</v>
      </c>
      <c r="F38" s="57">
        <v>0.0001949375</v>
      </c>
      <c r="G38" s="57">
        <v>0.0001814268</v>
      </c>
    </row>
    <row r="39" spans="1:7" ht="12.75">
      <c r="A39" t="s">
        <v>64</v>
      </c>
      <c r="B39" s="57">
        <v>-5.001268E-05</v>
      </c>
      <c r="C39" s="57">
        <v>-2.431567E-05</v>
      </c>
      <c r="D39" s="57">
        <v>0.0001181501</v>
      </c>
      <c r="E39" s="57">
        <v>-6.331012E-05</v>
      </c>
      <c r="F39" s="57">
        <v>0</v>
      </c>
      <c r="G39" s="57">
        <v>0.000735771</v>
      </c>
    </row>
    <row r="40" spans="2:7" ht="12.75">
      <c r="B40" t="s">
        <v>45</v>
      </c>
      <c r="C40">
        <v>-0.003967</v>
      </c>
      <c r="D40" t="s">
        <v>46</v>
      </c>
      <c r="E40">
        <v>3.116075</v>
      </c>
      <c r="F40" t="s">
        <v>47</v>
      </c>
      <c r="G40">
        <v>58.134178</v>
      </c>
    </row>
    <row r="42" ht="12.75">
      <c r="A42" t="s">
        <v>107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66</v>
      </c>
      <c r="B50">
        <f>-0.017/(B7*B7+B22*B22)*(B21*B22+B6*B7)</f>
        <v>0.0003324938957201992</v>
      </c>
      <c r="C50">
        <f>-0.017/(C7*C7+C22*C22)*(C21*C22+C6*C7)</f>
        <v>-8.253177221193646E-05</v>
      </c>
      <c r="D50">
        <f>-0.017/(D7*D7+D22*D22)*(D21*D22+D6*D7)</f>
        <v>-5.058683733295522E-05</v>
      </c>
      <c r="E50">
        <f>-0.017/(E7*E7+E22*E22)*(E21*E22+E6*E7)</f>
        <v>-0.00017797746590519795</v>
      </c>
      <c r="F50">
        <f>-0.017/(F7*F7+F22*F22)*(F21*F22+F6*F7)</f>
        <v>0.0001949375860273803</v>
      </c>
      <c r="G50">
        <f>(B50*B$4+C50*C$4+D50*D$4+E50*E$4+F50*F$4)/SUM(B$4:F$4)</f>
        <v>-5.729618408212531E-09</v>
      </c>
    </row>
    <row r="51" spans="1:7" ht="12.75">
      <c r="A51" t="s">
        <v>67</v>
      </c>
      <c r="B51">
        <f>-0.017/(B7*B7+B22*B22)*(B21*B7-B6*B22)</f>
        <v>-5.001268320268283E-05</v>
      </c>
      <c r="C51">
        <f>-0.017/(C7*C7+C22*C22)*(C21*C7-C6*C22)</f>
        <v>-2.4315665171223227E-05</v>
      </c>
      <c r="D51">
        <f>-0.017/(D7*D7+D22*D22)*(D21*D7-D6*D22)</f>
        <v>0.00011815014916053265</v>
      </c>
      <c r="E51">
        <f>-0.017/(E7*E7+E22*E22)*(E21*E7-E6*E22)</f>
        <v>-6.331012979329341E-05</v>
      </c>
      <c r="F51">
        <f>-0.017/(F7*F7+F22*F22)*(F21*F7-F6*F22)</f>
        <v>1.1439170704061263E-06</v>
      </c>
      <c r="G51">
        <f>(B51*B$4+C51*C$4+D51*D$4+E51*E$4+F51*F$4)/SUM(B$4:F$4)</f>
        <v>-3.5897280566718276E-08</v>
      </c>
    </row>
    <row r="58" ht="12.75">
      <c r="A58" t="s">
        <v>69</v>
      </c>
    </row>
    <row r="60" spans="2:6" ht="12.75">
      <c r="B60" t="s">
        <v>5</v>
      </c>
      <c r="C60" t="s">
        <v>6</v>
      </c>
      <c r="D60" t="s">
        <v>7</v>
      </c>
      <c r="E60" t="s">
        <v>8</v>
      </c>
      <c r="F60" t="s">
        <v>9</v>
      </c>
    </row>
    <row r="61" spans="1:6" ht="12.75">
      <c r="A61" t="s">
        <v>71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74</v>
      </c>
      <c r="B62">
        <f>B7+(2/0.017)*(B8*B50-B23*B51)</f>
        <v>9999.953309100954</v>
      </c>
      <c r="C62">
        <f>C7+(2/0.017)*(C8*C50-C23*C51)</f>
        <v>9999.981525568382</v>
      </c>
      <c r="D62">
        <f>D7+(2/0.017)*(D8*D50-D23*D51)</f>
        <v>9999.985947225094</v>
      </c>
      <c r="E62">
        <f>E7+(2/0.017)*(E8*E50-E23*E51)</f>
        <v>9999.97300296897</v>
      </c>
      <c r="F62">
        <f>F7+(2/0.017)*(F8*F50-F23*F51)</f>
        <v>10000.17015335395</v>
      </c>
    </row>
    <row r="63" spans="1:6" ht="12.75">
      <c r="A63" t="s">
        <v>75</v>
      </c>
      <c r="B63">
        <f>B8+(3/0.017)*(B9*B50-B24*B51)</f>
        <v>-0.9225413520405901</v>
      </c>
      <c r="C63">
        <f>C8+(3/0.017)*(C9*C50-C24*C51)</f>
        <v>1.5418518723349826</v>
      </c>
      <c r="D63">
        <f>D8+(3/0.017)*(D9*D50-D24*D51)</f>
        <v>-0.8923791302400313</v>
      </c>
      <c r="E63">
        <f>E8+(3/0.017)*(E9*E50-E24*E51)</f>
        <v>0.7673098649225106</v>
      </c>
      <c r="F63">
        <f>F8+(3/0.017)*(F9*F50-F24*F51)</f>
        <v>7.3432638745746734</v>
      </c>
    </row>
    <row r="64" spans="1:6" ht="12.75">
      <c r="A64" t="s">
        <v>76</v>
      </c>
      <c r="B64">
        <f>B9+(4/0.017)*(B10*B50-B25*B51)</f>
        <v>-0.7100712207333865</v>
      </c>
      <c r="C64">
        <f>C9+(4/0.017)*(C10*C50-C25*C51)</f>
        <v>-0.18767406561678288</v>
      </c>
      <c r="D64">
        <f>D9+(4/0.017)*(D10*D50-D25*D51)</f>
        <v>-0.850243608970075</v>
      </c>
      <c r="E64">
        <f>E9+(4/0.017)*(E10*E50-E25*E51)</f>
        <v>0.3240402331874079</v>
      </c>
      <c r="F64">
        <f>F9+(4/0.017)*(F10*F50-F25*F51)</f>
        <v>-0.8888107069352708</v>
      </c>
    </row>
    <row r="65" spans="1:6" ht="12.75">
      <c r="A65" t="s">
        <v>77</v>
      </c>
      <c r="B65">
        <f>B10+(5/0.017)*(B11*B50-B26*B51)</f>
        <v>0.1647826073587875</v>
      </c>
      <c r="C65">
        <f>C10+(5/0.017)*(C11*C50-C26*C51)</f>
        <v>-0.4375978231797948</v>
      </c>
      <c r="D65">
        <f>D10+(5/0.017)*(D11*D50-D26*D51)</f>
        <v>0.5208751884892218</v>
      </c>
      <c r="E65">
        <f>E10+(5/0.017)*(E11*E50-E26*E51)</f>
        <v>-0.16162986334646479</v>
      </c>
      <c r="F65">
        <f>F10+(5/0.017)*(F11*F50-F26*F51)</f>
        <v>0.34627232799212326</v>
      </c>
    </row>
    <row r="66" spans="1:6" ht="12.75">
      <c r="A66" t="s">
        <v>78</v>
      </c>
      <c r="B66">
        <f>B11+(6/0.017)*(B12*B50-B27*B51)</f>
        <v>2.5124099685772494</v>
      </c>
      <c r="C66">
        <f>C11+(6/0.017)*(C12*C50-C27*C51)</f>
        <v>1.9348435756997775</v>
      </c>
      <c r="D66">
        <f>D11+(6/0.017)*(D12*D50-D27*D51)</f>
        <v>2.034503074664702</v>
      </c>
      <c r="E66">
        <f>E11+(6/0.017)*(E12*E50-E27*E51)</f>
        <v>1.4332894868975954</v>
      </c>
      <c r="F66">
        <f>F11+(6/0.017)*(F12*F50-F27*F51)</f>
        <v>12.89863963037564</v>
      </c>
    </row>
    <row r="67" spans="1:6" ht="12.75">
      <c r="A67" t="s">
        <v>79</v>
      </c>
      <c r="B67">
        <f>B12+(7/0.017)*(B13*B50-B28*B51)</f>
        <v>-0.09097877801527651</v>
      </c>
      <c r="C67">
        <f>C12+(7/0.017)*(C13*C50-C28*C51)</f>
        <v>0.02655476542934907</v>
      </c>
      <c r="D67">
        <f>D12+(7/0.017)*(D13*D50-D28*D51)</f>
        <v>0.003005201736293166</v>
      </c>
      <c r="E67">
        <f>E12+(7/0.017)*(E13*E50-E28*E51)</f>
        <v>0.1983121410689901</v>
      </c>
      <c r="F67">
        <f>F12+(7/0.017)*(F13*F50-F28*F51)</f>
        <v>0.8613496705444607</v>
      </c>
    </row>
    <row r="68" spans="1:6" ht="12.75">
      <c r="A68" t="s">
        <v>80</v>
      </c>
      <c r="B68">
        <f>B13+(8/0.017)*(B14*B50-B29*B51)</f>
        <v>-0.03043115586825365</v>
      </c>
      <c r="C68">
        <f>C13+(8/0.017)*(C14*C50-C29*C51)</f>
        <v>0.021744483650302095</v>
      </c>
      <c r="D68">
        <f>D13+(8/0.017)*(D14*D50-D29*D51)</f>
        <v>-0.008343381651007975</v>
      </c>
      <c r="E68">
        <f>E13+(8/0.017)*(E14*E50-E29*E51)</f>
        <v>-0.13645690567246804</v>
      </c>
      <c r="F68">
        <f>F13+(8/0.017)*(F14*F50-F29*F51)</f>
        <v>0.01607883965482935</v>
      </c>
    </row>
    <row r="69" spans="1:6" ht="12.75">
      <c r="A69" t="s">
        <v>81</v>
      </c>
      <c r="B69">
        <f>B14+(9/0.017)*(B15*B50-B30*B51)</f>
        <v>0.06449965429995762</v>
      </c>
      <c r="C69">
        <f>C14+(9/0.017)*(C15*C50-C30*C51)</f>
        <v>-0.0176220372909492</v>
      </c>
      <c r="D69">
        <f>D14+(9/0.017)*(D15*D50-D30*D51)</f>
        <v>-0.04066043352860024</v>
      </c>
      <c r="E69">
        <f>E14+(9/0.017)*(E15*E50-E30*E51)</f>
        <v>-0.042134200449197086</v>
      </c>
      <c r="F69">
        <f>F14+(9/0.017)*(F15*F50-F30*F51)</f>
        <v>0.08454860393737952</v>
      </c>
    </row>
    <row r="70" spans="1:6" ht="12.75">
      <c r="A70" t="s">
        <v>82</v>
      </c>
      <c r="B70">
        <f>B15+(10/0.017)*(B16*B50-B31*B51)</f>
        <v>-0.30399536380721925</v>
      </c>
      <c r="C70">
        <f>C15+(10/0.017)*(C16*C50-C31*C51)</f>
        <v>-0.061996296761016145</v>
      </c>
      <c r="D70">
        <f>D15+(10/0.017)*(D16*D50-D31*D51)</f>
        <v>-0.03587235462107929</v>
      </c>
      <c r="E70">
        <f>E15+(10/0.017)*(E16*E50-E31*E51)</f>
        <v>-0.14161170503422604</v>
      </c>
      <c r="F70">
        <f>F15+(10/0.017)*(F16*F50-F31*F51)</f>
        <v>-0.3988826111101378</v>
      </c>
    </row>
    <row r="71" spans="1:6" ht="12.75">
      <c r="A71" t="s">
        <v>83</v>
      </c>
      <c r="B71">
        <f>B16+(11/0.017)*(B17*B50-B32*B51)</f>
        <v>-0.01869093325421343</v>
      </c>
      <c r="C71">
        <f>C16+(11/0.017)*(C17*C50-C32*C51)</f>
        <v>-0.04411911425682714</v>
      </c>
      <c r="D71">
        <f>D16+(11/0.017)*(D17*D50-D32*D51)</f>
        <v>0.01107599411768353</v>
      </c>
      <c r="E71">
        <f>E16+(11/0.017)*(E17*E50-E32*E51)</f>
        <v>0.021287086357552925</v>
      </c>
      <c r="F71">
        <f>F16+(11/0.017)*(F17*F50-F32*F51)</f>
        <v>0.039605578141102944</v>
      </c>
    </row>
    <row r="72" spans="1:6" ht="12.75">
      <c r="A72" t="s">
        <v>84</v>
      </c>
      <c r="B72">
        <f>B17+(12/0.017)*(B18*B50-B33*B51)</f>
        <v>-0.004956282520371936</v>
      </c>
      <c r="C72">
        <f>C17+(12/0.017)*(C18*C50-C33*C51)</f>
        <v>-0.007559105977749076</v>
      </c>
      <c r="D72">
        <f>D17+(12/0.017)*(D18*D50-D33*D51)</f>
        <v>-0.029040107057150072</v>
      </c>
      <c r="E72">
        <f>E17+(12/0.017)*(E18*E50-E33*E51)</f>
        <v>-0.017446033103401155</v>
      </c>
      <c r="F72">
        <f>F17+(12/0.017)*(F18*F50-F33*F51)</f>
        <v>-0.018488193935977986</v>
      </c>
    </row>
    <row r="73" spans="1:6" ht="12.75">
      <c r="A73" t="s">
        <v>85</v>
      </c>
      <c r="B73">
        <f>B18+(13/0.017)*(B19*B50-B34*B51)</f>
        <v>0.014796755206121184</v>
      </c>
      <c r="C73">
        <f>C18+(13/0.017)*(C19*C50-C34*C51)</f>
        <v>0.012032596041068577</v>
      </c>
      <c r="D73">
        <f>D18+(13/0.017)*(D19*D50-D34*D51)</f>
        <v>0.004173484465799132</v>
      </c>
      <c r="E73">
        <f>E18+(13/0.017)*(E19*E50-E34*E51)</f>
        <v>0.011653110017989722</v>
      </c>
      <c r="F73">
        <f>F18+(13/0.017)*(F19*F50-F34*F51)</f>
        <v>0.0011452368962264238</v>
      </c>
    </row>
    <row r="74" spans="1:6" ht="12.75">
      <c r="A74" t="s">
        <v>86</v>
      </c>
      <c r="B74">
        <f>B19+(14/0.017)*(B20*B50-B35*B51)</f>
        <v>-0.2008692368100102</v>
      </c>
      <c r="C74">
        <f>C19+(14/0.017)*(C20*C50-C35*C51)</f>
        <v>-0.18727279082788523</v>
      </c>
      <c r="D74">
        <f>D19+(14/0.017)*(D20*D50-D35*D51)</f>
        <v>-0.18851069968961678</v>
      </c>
      <c r="E74">
        <f>E19+(14/0.017)*(E20*E50-E35*E51)</f>
        <v>-0.18451490198693254</v>
      </c>
      <c r="F74">
        <f>F19+(14/0.017)*(F20*F50-F35*F51)</f>
        <v>-0.140789620561234</v>
      </c>
    </row>
    <row r="75" spans="1:6" ht="12.75">
      <c r="A75" t="s">
        <v>87</v>
      </c>
      <c r="B75" s="57">
        <f>B20</f>
        <v>-0.006049052</v>
      </c>
      <c r="C75" s="57">
        <f>C20</f>
        <v>-0.00628932</v>
      </c>
      <c r="D75" s="57">
        <f>D20</f>
        <v>-0.01090895</v>
      </c>
      <c r="E75" s="57">
        <f>E20</f>
        <v>-0.002878673</v>
      </c>
      <c r="F75" s="57">
        <f>F20</f>
        <v>-0.003987915</v>
      </c>
    </row>
    <row r="78" ht="12.75">
      <c r="A78" t="s">
        <v>69</v>
      </c>
    </row>
    <row r="80" spans="2:6" ht="12.75">
      <c r="B80" t="s">
        <v>5</v>
      </c>
      <c r="C80" t="s">
        <v>6</v>
      </c>
      <c r="D80" t="s">
        <v>7</v>
      </c>
      <c r="E80" t="s">
        <v>8</v>
      </c>
      <c r="F80" t="s">
        <v>9</v>
      </c>
    </row>
    <row r="81" spans="1:6" ht="12.75">
      <c r="A81" t="s">
        <v>88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89</v>
      </c>
      <c r="B82">
        <f>B22+(2/0.017)*(B8*B51+B23*B50)</f>
        <v>9.00818116575279</v>
      </c>
      <c r="C82">
        <f>C22+(2/0.017)*(C8*C51+C23*C50)</f>
        <v>4.678156706985651</v>
      </c>
      <c r="D82">
        <f>D22+(2/0.017)*(D8*D51+D23*D50)</f>
        <v>4.264028442770011</v>
      </c>
      <c r="E82">
        <f>E22+(2/0.017)*(E8*E51+E23*E50)</f>
        <v>-6.172213500054818</v>
      </c>
      <c r="F82">
        <f>F22+(2/0.017)*(F8*F51+F23*F50)</f>
        <v>-15.514548555659186</v>
      </c>
    </row>
    <row r="83" spans="1:6" ht="12.75">
      <c r="A83" t="s">
        <v>90</v>
      </c>
      <c r="B83">
        <f>B23+(3/0.017)*(B9*B51+B24*B50)</f>
        <v>-2.59473738428063</v>
      </c>
      <c r="C83">
        <f>C23+(3/0.017)*(C9*C51+C24*C50)</f>
        <v>-1.1242822230973344</v>
      </c>
      <c r="D83">
        <f>D23+(3/0.017)*(D9*D51+D24*D50)</f>
        <v>1.5075768523694422</v>
      </c>
      <c r="E83">
        <f>E23+(3/0.017)*(E9*E51+E24*E50)</f>
        <v>-1.3564867009217465</v>
      </c>
      <c r="F83">
        <f>F23+(3/0.017)*(F9*F51+F24*F50)</f>
        <v>-8.06004833019397</v>
      </c>
    </row>
    <row r="84" spans="1:6" ht="12.75">
      <c r="A84" t="s">
        <v>91</v>
      </c>
      <c r="B84">
        <f>B24+(4/0.017)*(B10*B51+B25*B50)</f>
        <v>-4.6649051754679265</v>
      </c>
      <c r="C84">
        <f>C24+(4/0.017)*(C10*C51+C25*C50)</f>
        <v>-3.754280594381448</v>
      </c>
      <c r="D84">
        <f>D24+(4/0.017)*(D10*D51+D25*D50)</f>
        <v>-7.191448347119758</v>
      </c>
      <c r="E84">
        <f>E24+(4/0.017)*(E10*E51+E25*E50)</f>
        <v>-1.3970113133655044</v>
      </c>
      <c r="F84">
        <f>F24+(4/0.017)*(F10*F51+F25*F50)</f>
        <v>-2.9378136486527735</v>
      </c>
    </row>
    <row r="85" spans="1:6" ht="12.75">
      <c r="A85" t="s">
        <v>92</v>
      </c>
      <c r="B85">
        <f>B25+(5/0.017)*(B11*B51+B26*B50)</f>
        <v>-1.6110596378360669</v>
      </c>
      <c r="C85">
        <f>C25+(5/0.017)*(C11*C51+C26*C50)</f>
        <v>0.13417931936186211</v>
      </c>
      <c r="D85">
        <f>D25+(5/0.017)*(D11*D51+D26*D50)</f>
        <v>0.7732193046438154</v>
      </c>
      <c r="E85">
        <f>E25+(5/0.017)*(E11*E51+E26*E50)</f>
        <v>0.34641527177555026</v>
      </c>
      <c r="F85">
        <f>F25+(5/0.017)*(F11*F51+F26*F50)</f>
        <v>0.7603819375705317</v>
      </c>
    </row>
    <row r="86" spans="1:6" ht="12.75">
      <c r="A86" t="s">
        <v>93</v>
      </c>
      <c r="B86">
        <f>B26+(6/0.017)*(B12*B51+B27*B50)</f>
        <v>0.9758009280797323</v>
      </c>
      <c r="C86">
        <f>C26+(6/0.017)*(C12*C51+C27*C50)</f>
        <v>0.2684177379921684</v>
      </c>
      <c r="D86">
        <f>D26+(6/0.017)*(D12*D51+D27*D50)</f>
        <v>0.7256695248265392</v>
      </c>
      <c r="E86">
        <f>E26+(6/0.017)*(E12*E51+E27*E50)</f>
        <v>0.30600723452048695</v>
      </c>
      <c r="F86">
        <f>F26+(6/0.017)*(F12*F51+F27*F50)</f>
        <v>0.928878688118193</v>
      </c>
    </row>
    <row r="87" spans="1:6" ht="12.75">
      <c r="A87" t="s">
        <v>94</v>
      </c>
      <c r="B87">
        <f>B27+(7/0.017)*(B13*B51+B28*B50)</f>
        <v>-0.34486656313730046</v>
      </c>
      <c r="C87">
        <f>C27+(7/0.017)*(C13*C51+C28*C50)</f>
        <v>-0.06693598582620815</v>
      </c>
      <c r="D87">
        <f>D27+(7/0.017)*(D13*D51+D28*D50)</f>
        <v>0.005832957894444456</v>
      </c>
      <c r="E87">
        <f>E27+(7/0.017)*(E13*E51+E28*E50)</f>
        <v>-0.21323548745248294</v>
      </c>
      <c r="F87">
        <f>F27+(7/0.017)*(F13*F51+F28*F50)</f>
        <v>-0.6247293077813171</v>
      </c>
    </row>
    <row r="88" spans="1:6" ht="12.75">
      <c r="A88" t="s">
        <v>95</v>
      </c>
      <c r="B88">
        <f>B28+(8/0.017)*(B14*B51+B29*B50)</f>
        <v>-0.40234926688028055</v>
      </c>
      <c r="C88">
        <f>C28+(8/0.017)*(C14*C51+C29*C50)</f>
        <v>-0.14798924213660564</v>
      </c>
      <c r="D88">
        <f>D28+(8/0.017)*(D14*D51+D29*D50)</f>
        <v>-0.2940037144738085</v>
      </c>
      <c r="E88">
        <f>E28+(8/0.017)*(E14*E51+E29*E50)</f>
        <v>0.021743910265924475</v>
      </c>
      <c r="F88">
        <f>F28+(8/0.017)*(F14*F51+F29*F50)</f>
        <v>-0.16217992022170838</v>
      </c>
    </row>
    <row r="89" spans="1:6" ht="12.75">
      <c r="A89" t="s">
        <v>96</v>
      </c>
      <c r="B89">
        <f>B29+(9/0.017)*(B15*B51+B30*B50)</f>
        <v>-0.0784316053905466</v>
      </c>
      <c r="C89">
        <f>C29+(9/0.017)*(C15*C51+C30*C50)</f>
        <v>-0.0035811326941181283</v>
      </c>
      <c r="D89">
        <f>D29+(9/0.017)*(D15*D51+D30*D50)</f>
        <v>0.00922415699514764</v>
      </c>
      <c r="E89">
        <f>E29+(9/0.017)*(E15*E51+E30*E50)</f>
        <v>0.028160992065064668</v>
      </c>
      <c r="F89">
        <f>F29+(9/0.017)*(F15*F51+F30*F50)</f>
        <v>-0.03908837005380556</v>
      </c>
    </row>
    <row r="90" spans="1:6" ht="12.75">
      <c r="A90" t="s">
        <v>97</v>
      </c>
      <c r="B90">
        <f>B30+(10/0.017)*(B16*B51+B31*B50)</f>
        <v>0.0722455011489746</v>
      </c>
      <c r="C90">
        <f>C30+(10/0.017)*(C16*C51+C31*C50)</f>
        <v>0.04124597830410737</v>
      </c>
      <c r="D90">
        <f>D30+(10/0.017)*(D16*D51+D31*D50)</f>
        <v>0.11586765970207538</v>
      </c>
      <c r="E90">
        <f>E30+(10/0.017)*(E16*E51+E31*E50)</f>
        <v>0.08461004438642905</v>
      </c>
      <c r="F90">
        <f>F30+(10/0.017)*(F16*F51+F31*F50)</f>
        <v>0.21229140901463628</v>
      </c>
    </row>
    <row r="91" spans="1:6" ht="12.75">
      <c r="A91" t="s">
        <v>98</v>
      </c>
      <c r="B91">
        <f>B31+(11/0.017)*(B17*B51+B32*B50)</f>
        <v>-0.021030989317473575</v>
      </c>
      <c r="C91">
        <f>C31+(11/0.017)*(C17*C51+C32*C50)</f>
        <v>-0.002685157362725841</v>
      </c>
      <c r="D91">
        <f>D31+(11/0.017)*(D17*D51+D32*D50)</f>
        <v>-0.04727581876592563</v>
      </c>
      <c r="E91">
        <f>E31+(11/0.017)*(E17*E51+E32*E50)</f>
        <v>0.009271145142221784</v>
      </c>
      <c r="F91">
        <f>F31+(11/0.017)*(F17*F51+F32*F50)</f>
        <v>-0.09731802755609252</v>
      </c>
    </row>
    <row r="92" spans="1:6" ht="12.75">
      <c r="A92" t="s">
        <v>99</v>
      </c>
      <c r="B92">
        <f>B32+(12/0.017)*(B18*B51+B33*B50)</f>
        <v>-0.0001479015598504982</v>
      </c>
      <c r="C92">
        <f>C32+(12/0.017)*(C18*C51+C33*C50)</f>
        <v>-0.018066368061572576</v>
      </c>
      <c r="D92">
        <f>D32+(12/0.017)*(D18*D51+D33*D50)</f>
        <v>0.025929358381667007</v>
      </c>
      <c r="E92">
        <f>E32+(12/0.017)*(E18*E51+E33*E50)</f>
        <v>-0.0016849995220984222</v>
      </c>
      <c r="F92">
        <f>F32+(12/0.017)*(F18*F51+F33*F50)</f>
        <v>0.010984000802614819</v>
      </c>
    </row>
    <row r="93" spans="1:6" ht="12.75">
      <c r="A93" t="s">
        <v>100</v>
      </c>
      <c r="B93">
        <f>B33+(13/0.017)*(B19*B51+B34*B50)</f>
        <v>0.07233633247649868</v>
      </c>
      <c r="C93">
        <f>C33+(13/0.017)*(C19*C51+C34*C50)</f>
        <v>0.07161472509793072</v>
      </c>
      <c r="D93">
        <f>D33+(13/0.017)*(D19*D51+D34*D50)</f>
        <v>0.06084278022017781</v>
      </c>
      <c r="E93">
        <f>E33+(13/0.017)*(E19*E51+E34*E50)</f>
        <v>0.07018439978063339</v>
      </c>
      <c r="F93">
        <f>F33+(13/0.017)*(F19*F51+F34*F50)</f>
        <v>0.028089586145218993</v>
      </c>
    </row>
    <row r="94" spans="1:6" ht="12.75">
      <c r="A94" t="s">
        <v>101</v>
      </c>
      <c r="B94">
        <f>B34+(14/0.017)*(B20*B51+B35*B50)</f>
        <v>0.0017284473574023442</v>
      </c>
      <c r="C94">
        <f>C34+(14/0.017)*(C20*C51+C35*C50)</f>
        <v>0.008464729424823564</v>
      </c>
      <c r="D94">
        <f>D34+(14/0.017)*(D20*D51+D35*D50)</f>
        <v>0.013687869920711339</v>
      </c>
      <c r="E94">
        <f>E34+(14/0.017)*(E20*E51+E35*E50)</f>
        <v>0.011394340427262565</v>
      </c>
      <c r="F94">
        <f>F34+(14/0.017)*(F20*F51+F35*F50)</f>
        <v>-0.025183683490573608</v>
      </c>
    </row>
    <row r="95" spans="1:6" ht="12.75">
      <c r="A95" t="s">
        <v>102</v>
      </c>
      <c r="B95" s="57">
        <f>B35</f>
        <v>0.000313341</v>
      </c>
      <c r="C95" s="57">
        <f>C35</f>
        <v>-0.003144082</v>
      </c>
      <c r="D95" s="57">
        <f>D35</f>
        <v>-0.000510135</v>
      </c>
      <c r="E95" s="57">
        <f>E35</f>
        <v>0.001825392</v>
      </c>
      <c r="F95" s="57">
        <f>F35</f>
        <v>-0.004656543</v>
      </c>
    </row>
    <row r="98" ht="12.75">
      <c r="A98" t="s">
        <v>70</v>
      </c>
    </row>
    <row r="100" spans="2:11" ht="12.75">
      <c r="B100" t="s">
        <v>5</v>
      </c>
      <c r="C100" t="s">
        <v>6</v>
      </c>
      <c r="D100" t="s">
        <v>7</v>
      </c>
      <c r="E100" t="s">
        <v>8</v>
      </c>
      <c r="F100" t="s">
        <v>9</v>
      </c>
      <c r="G100" t="s">
        <v>72</v>
      </c>
      <c r="H100" t="s">
        <v>73</v>
      </c>
      <c r="I100" t="s">
        <v>68</v>
      </c>
      <c r="K100" t="s">
        <v>103</v>
      </c>
    </row>
    <row r="101" spans="1:9" ht="12.75">
      <c r="A101" t="s">
        <v>71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74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75</v>
      </c>
      <c r="B103">
        <f>B63*10000/B62</f>
        <v>-0.9225456594892153</v>
      </c>
      <c r="C103">
        <f>C63*10000/C62</f>
        <v>1.541854720823943</v>
      </c>
      <c r="D103">
        <f>D63*10000/D62</f>
        <v>-0.8923803842820985</v>
      </c>
      <c r="E103">
        <f>E63*10000/E62</f>
        <v>0.7673119364369263</v>
      </c>
      <c r="F103">
        <f>F63*10000/F62</f>
        <v>7.343138928602951</v>
      </c>
      <c r="G103">
        <f>AVERAGE(C103:E103)</f>
        <v>0.4722620909929236</v>
      </c>
      <c r="H103">
        <f>STDEV(C103:E103)</f>
        <v>1.2436502503537932</v>
      </c>
      <c r="I103">
        <f>(B103*B4+C103*C4+D103*D4+E103*E4+F103*F4)/SUM(B4:F4)</f>
        <v>1.1396920970800275</v>
      </c>
      <c r="K103">
        <f>(LN(H103)+LN(H123))/2-LN(K114*K115^3)</f>
        <v>-3.5374124115028223</v>
      </c>
    </row>
    <row r="104" spans="1:11" ht="12.75">
      <c r="A104" t="s">
        <v>76</v>
      </c>
      <c r="B104">
        <f>B64*10000/B62</f>
        <v>-0.7100745361352346</v>
      </c>
      <c r="C104">
        <f>C64*10000/C62</f>
        <v>-0.1876744123345926</v>
      </c>
      <c r="D104">
        <f>D64*10000/D62</f>
        <v>-0.8502448037999593</v>
      </c>
      <c r="E104">
        <f>E64*10000/E62</f>
        <v>0.3240411080021926</v>
      </c>
      <c r="F104">
        <f>F64*10000/F62</f>
        <v>-0.888795583780315</v>
      </c>
      <c r="G104">
        <f>AVERAGE(C104:E104)</f>
        <v>-0.2379593693774531</v>
      </c>
      <c r="H104">
        <f>STDEV(C104:E104)</f>
        <v>0.5887557076945026</v>
      </c>
      <c r="I104">
        <f>(B104*B4+C104*C4+D104*D4+E104*E4+F104*F4)/SUM(B4:F4)</f>
        <v>-0.39195383469565753</v>
      </c>
      <c r="K104">
        <f>(LN(H104)+LN(H124))/2-LN(K114*K115^4)</f>
        <v>-3.0173557418470733</v>
      </c>
    </row>
    <row r="105" spans="1:11" ht="12.75">
      <c r="A105" t="s">
        <v>77</v>
      </c>
      <c r="B105">
        <f>B65*10000/B62</f>
        <v>0.16478337674718832</v>
      </c>
      <c r="C105">
        <f>C65*10000/C62</f>
        <v>-0.43759863161839435</v>
      </c>
      <c r="D105">
        <f>D65*10000/D62</f>
        <v>0.5208759204644282</v>
      </c>
      <c r="E105">
        <f>E65*10000/E62</f>
        <v>-0.1616302997002864</v>
      </c>
      <c r="F105">
        <f>F65*10000/F62</f>
        <v>0.3462664361525761</v>
      </c>
      <c r="G105">
        <f>AVERAGE(C105:E105)</f>
        <v>-0.026117670284750844</v>
      </c>
      <c r="H105">
        <f>STDEV(C105:E105)</f>
        <v>0.4933975286682393</v>
      </c>
      <c r="I105">
        <f>(B105*B4+C105*C4+D105*D4+E105*E4+F105*F4)/SUM(B4:F4)</f>
        <v>0.050103536439581764</v>
      </c>
      <c r="K105">
        <f>(LN(H105)+LN(H125))/2-LN(K114*K115^5)</f>
        <v>-3.6103892886051376</v>
      </c>
    </row>
    <row r="106" spans="1:11" ht="12.75">
      <c r="A106" t="s">
        <v>78</v>
      </c>
      <c r="B106">
        <f>B66*10000/B62</f>
        <v>2.5124216993000417</v>
      </c>
      <c r="C106">
        <f>C66*10000/C62</f>
        <v>1.9348471502199143</v>
      </c>
      <c r="D106">
        <f>D66*10000/D62</f>
        <v>2.0345059337100952</v>
      </c>
      <c r="E106">
        <f>E66*10000/E62</f>
        <v>1.433293356364117</v>
      </c>
      <c r="F106">
        <f>F66*10000/F62</f>
        <v>12.898420159430561</v>
      </c>
      <c r="G106">
        <f>AVERAGE(C106:E106)</f>
        <v>1.8008821467647087</v>
      </c>
      <c r="H106">
        <f>STDEV(C106:E106)</f>
        <v>0.32221748463237393</v>
      </c>
      <c r="I106">
        <f>(B106*B4+C106*C4+D106*D4+E106*E4+F106*F4)/SUM(B4:F4)</f>
        <v>3.324464224925776</v>
      </c>
      <c r="K106">
        <f>(LN(H106)+LN(H126))/2-LN(K114*K115^6)</f>
        <v>-3.3564012539670833</v>
      </c>
    </row>
    <row r="107" spans="1:11" ht="12.75">
      <c r="A107" t="s">
        <v>79</v>
      </c>
      <c r="B107">
        <f>B67*10000/B62</f>
        <v>-0.09097920280535385</v>
      </c>
      <c r="C107">
        <f>C67*10000/C62</f>
        <v>0.02655481448785951</v>
      </c>
      <c r="D107">
        <f>D67*10000/D62</f>
        <v>0.0030052059594414555</v>
      </c>
      <c r="E107">
        <f>E67*10000/E62</f>
        <v>0.19831267645433806</v>
      </c>
      <c r="F107">
        <f>F67*10000/F62</f>
        <v>0.8613350146402989</v>
      </c>
      <c r="G107">
        <f>AVERAGE(C107:E107)</f>
        <v>0.07595756563387968</v>
      </c>
      <c r="H107">
        <f>STDEV(C107:E107)</f>
        <v>0.10661484827816162</v>
      </c>
      <c r="I107">
        <f>(B107*B4+C107*C4+D107*D4+E107*E4+F107*F4)/SUM(B4:F4)</f>
        <v>0.15113106100693677</v>
      </c>
      <c r="K107">
        <f>(LN(H107)+LN(H127))/2-LN(K114*K115^7)</f>
        <v>-3.729106583243982</v>
      </c>
    </row>
    <row r="108" spans="1:9" ht="12.75">
      <c r="A108" t="s">
        <v>80</v>
      </c>
      <c r="B108">
        <f>B68*10000/B62</f>
        <v>-0.030431297954719713</v>
      </c>
      <c r="C108">
        <f>C68*10000/C62</f>
        <v>0.021744523822073935</v>
      </c>
      <c r="D108">
        <f>D68*10000/D62</f>
        <v>-0.008343393375790882</v>
      </c>
      <c r="E108">
        <f>E68*10000/E62</f>
        <v>-0.13645727406659425</v>
      </c>
      <c r="F108">
        <f>F68*10000/F62</f>
        <v>0.016078566072634953</v>
      </c>
      <c r="G108">
        <f>AVERAGE(C108:E108)</f>
        <v>-0.04101871454010373</v>
      </c>
      <c r="H108">
        <f>STDEV(C108:E108)</f>
        <v>0.08401017601276048</v>
      </c>
      <c r="I108">
        <f>(B108*B4+C108*C4+D108*D4+E108*E4+F108*F4)/SUM(B4:F4)</f>
        <v>-0.03214980181174972</v>
      </c>
    </row>
    <row r="109" spans="1:9" ht="12.75">
      <c r="A109" t="s">
        <v>81</v>
      </c>
      <c r="B109">
        <f>B69*10000/B62</f>
        <v>0.06449995545604847</v>
      </c>
      <c r="C109">
        <f>C69*10000/C62</f>
        <v>-0.017622069846721634</v>
      </c>
      <c r="D109">
        <f>D69*10000/D62</f>
        <v>-0.040660490667872536</v>
      </c>
      <c r="E109">
        <f>E69*10000/E62</f>
        <v>-0.042134314199335866</v>
      </c>
      <c r="F109">
        <f>F69*10000/F62</f>
        <v>0.08454716533900457</v>
      </c>
      <c r="G109">
        <f>AVERAGE(C109:E109)</f>
        <v>-0.033472291571310014</v>
      </c>
      <c r="H109">
        <f>STDEV(C109:E109)</f>
        <v>0.013746460835045275</v>
      </c>
      <c r="I109">
        <f>(B109*B4+C109*C4+D109*D4+E109*E4+F109*F4)/SUM(B4:F4)</f>
        <v>-0.003677919442451856</v>
      </c>
    </row>
    <row r="110" spans="1:11" ht="12.75">
      <c r="A110" t="s">
        <v>82</v>
      </c>
      <c r="B110">
        <f>B70*10000/B62</f>
        <v>-0.3039967831955307</v>
      </c>
      <c r="C110">
        <f>C70*10000/C62</f>
        <v>-0.06199641129586224</v>
      </c>
      <c r="D110">
        <f>D70*10000/D62</f>
        <v>-0.03587240503176261</v>
      </c>
      <c r="E110">
        <f>E70*10000/E62</f>
        <v>-0.14161208734481764</v>
      </c>
      <c r="F110">
        <f>F70*10000/F62</f>
        <v>-0.3988758241042097</v>
      </c>
      <c r="G110">
        <f>AVERAGE(C110:E110)</f>
        <v>-0.07982696789081416</v>
      </c>
      <c r="H110">
        <f>STDEV(C110:E110)</f>
        <v>0.05507873151481241</v>
      </c>
      <c r="I110">
        <f>(B110*B4+C110*C4+D110*D4+E110*E4+F110*F4)/SUM(B4:F4)</f>
        <v>-0.15426545630465838</v>
      </c>
      <c r="K110">
        <f>EXP(AVERAGE(K103:K107))</f>
        <v>0.031741412716966164</v>
      </c>
    </row>
    <row r="111" spans="1:9" ht="12.75">
      <c r="A111" t="s">
        <v>83</v>
      </c>
      <c r="B111">
        <f>B71*10000/B62</f>
        <v>-0.018691020524268666</v>
      </c>
      <c r="C111">
        <f>C71*10000/C62</f>
        <v>-0.04411919576453365</v>
      </c>
      <c r="D111">
        <f>D71*10000/D62</f>
        <v>0.011076009682550623</v>
      </c>
      <c r="E111">
        <f>E71*10000/E62</f>
        <v>0.021287143826521165</v>
      </c>
      <c r="F111">
        <f>F71*10000/F62</f>
        <v>0.039604904250373836</v>
      </c>
      <c r="G111">
        <f>AVERAGE(C111:E111)</f>
        <v>-0.00391868075182062</v>
      </c>
      <c r="H111">
        <f>STDEV(C111:E111)</f>
        <v>0.03518704123099958</v>
      </c>
      <c r="I111">
        <f>(B111*B4+C111*C4+D111*D4+E111*E4+F111*F4)/SUM(B4:F4)</f>
        <v>-0.0005806042721672078</v>
      </c>
    </row>
    <row r="112" spans="1:9" ht="12.75">
      <c r="A112" t="s">
        <v>84</v>
      </c>
      <c r="B112">
        <f>B72*10000/B62</f>
        <v>-0.004956305661808665</v>
      </c>
      <c r="C112">
        <f>C72*10000/C62</f>
        <v>-0.0075591199427935225</v>
      </c>
      <c r="D112">
        <f>D72*10000/D62</f>
        <v>-0.029040147866616194</v>
      </c>
      <c r="E112">
        <f>E72*10000/E62</f>
        <v>-0.01744608020263801</v>
      </c>
      <c r="F112">
        <f>F72*10000/F62</f>
        <v>-0.018487879358509957</v>
      </c>
      <c r="G112">
        <f>AVERAGE(C112:E112)</f>
        <v>-0.01801511600401591</v>
      </c>
      <c r="H112">
        <f>STDEV(C112:E112)</f>
        <v>0.010751813403954221</v>
      </c>
      <c r="I112">
        <f>(B112*B4+C112*C4+D112*D4+E112*E4+F112*F4)/SUM(B4:F4)</f>
        <v>-0.016112059578719418</v>
      </c>
    </row>
    <row r="113" spans="1:9" ht="12.75">
      <c r="A113" t="s">
        <v>85</v>
      </c>
      <c r="B113">
        <f>B73*10000/B62</f>
        <v>0.014796824293824114</v>
      </c>
      <c r="C113">
        <f>C73*10000/C62</f>
        <v>0.012032618270646918</v>
      </c>
      <c r="D113">
        <f>D73*10000/D62</f>
        <v>0.0041734903307111505</v>
      </c>
      <c r="E113">
        <f>E73*10000/E62</f>
        <v>0.01165314147801193</v>
      </c>
      <c r="F113">
        <f>F73*10000/F62</f>
        <v>0.001145217409968093</v>
      </c>
      <c r="G113">
        <f>AVERAGE(C113:E113)</f>
        <v>0.009286416693123333</v>
      </c>
      <c r="H113">
        <f>STDEV(C113:E113)</f>
        <v>0.00443198743789107</v>
      </c>
      <c r="I113">
        <f>(B113*B4+C113*C4+D113*D4+E113*E4+F113*F4)/SUM(B4:F4)</f>
        <v>0.009075910698240899</v>
      </c>
    </row>
    <row r="114" spans="1:11" ht="12.75">
      <c r="A114" t="s">
        <v>86</v>
      </c>
      <c r="B114">
        <f>B74*10000/B62</f>
        <v>-0.20087017469091498</v>
      </c>
      <c r="C114">
        <f>C74*10000/C62</f>
        <v>-0.1872731368043612</v>
      </c>
      <c r="D114">
        <f>D74*10000/D62</f>
        <v>-0.18851096459983208</v>
      </c>
      <c r="E114">
        <f>E74*10000/E62</f>
        <v>-0.1845154001237308</v>
      </c>
      <c r="F114">
        <f>F74*10000/F62</f>
        <v>-0.14078722501938096</v>
      </c>
      <c r="G114">
        <f>AVERAGE(C114:E114)</f>
        <v>-0.18676650050930801</v>
      </c>
      <c r="H114">
        <f>STDEV(C114:E114)</f>
        <v>0.002045395835106134</v>
      </c>
      <c r="I114">
        <f>(B114*B4+C114*C4+D114*D4+E114*E4+F114*F4)/SUM(B4:F4)</f>
        <v>-0.1830171986521575</v>
      </c>
      <c r="J114" t="s">
        <v>104</v>
      </c>
      <c r="K114">
        <v>285</v>
      </c>
    </row>
    <row r="115" spans="1:11" ht="12.75">
      <c r="A115" t="s">
        <v>87</v>
      </c>
      <c r="B115">
        <f>B75*10000/B62</f>
        <v>-0.006049080243699498</v>
      </c>
      <c r="C115">
        <f>C75*10000/C62</f>
        <v>-0.006289331619182692</v>
      </c>
      <c r="D115">
        <f>D75*10000/D62</f>
        <v>-0.010908965330123425</v>
      </c>
      <c r="E115">
        <f>E75*10000/E62</f>
        <v>-0.002878680771583411</v>
      </c>
      <c r="F115">
        <f>F75*10000/F62</f>
        <v>-0.0039878471454433155</v>
      </c>
      <c r="G115">
        <f>AVERAGE(C115:E115)</f>
        <v>-0.0066923259069631745</v>
      </c>
      <c r="H115">
        <f>STDEV(C115:E115)</f>
        <v>0.004030281729577889</v>
      </c>
      <c r="I115">
        <f>(B115*B4+C115*C4+D115*D4+E115*E4+F115*F4)/SUM(B4:F4)</f>
        <v>-0.006249915194787717</v>
      </c>
      <c r="J115" t="s">
        <v>105</v>
      </c>
      <c r="K115">
        <v>0.5536</v>
      </c>
    </row>
    <row r="118" ht="12.75">
      <c r="A118" t="s">
        <v>70</v>
      </c>
    </row>
    <row r="120" spans="2:9" ht="12.75">
      <c r="B120" t="s">
        <v>5</v>
      </c>
      <c r="C120" t="s">
        <v>6</v>
      </c>
      <c r="D120" t="s">
        <v>7</v>
      </c>
      <c r="E120" t="s">
        <v>8</v>
      </c>
      <c r="F120" t="s">
        <v>9</v>
      </c>
      <c r="G120" t="s">
        <v>72</v>
      </c>
      <c r="H120" t="s">
        <v>73</v>
      </c>
      <c r="I120" t="s">
        <v>68</v>
      </c>
    </row>
    <row r="121" spans="1:9" ht="12.75">
      <c r="A121" t="s">
        <v>88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89</v>
      </c>
      <c r="B122">
        <f>B82*10000/B62</f>
        <v>9.008223225956913</v>
      </c>
      <c r="C122">
        <f>C82*10000/C62</f>
        <v>4.678165349630236</v>
      </c>
      <c r="D122">
        <f>D82*10000/D62</f>
        <v>4.264034434921621</v>
      </c>
      <c r="E122">
        <f>E82*10000/E62</f>
        <v>-6.172230163243742</v>
      </c>
      <c r="F122">
        <f>F82*10000/F62</f>
        <v>-15.514284574903728</v>
      </c>
      <c r="G122">
        <f>AVERAGE(C122:E122)</f>
        <v>0.923323207102705</v>
      </c>
      <c r="H122">
        <f>STDEV(C122:E122)</f>
        <v>6.1484172213022</v>
      </c>
      <c r="I122">
        <f>(B122*B4+C122*C4+D122*D4+E122*E4+F122*F4)/SUM(B4:F4)</f>
        <v>0.039660081671234367</v>
      </c>
    </row>
    <row r="123" spans="1:9" ht="12.75">
      <c r="A123" t="s">
        <v>90</v>
      </c>
      <c r="B123">
        <f>B83*10000/B62</f>
        <v>-2.594749499399322</v>
      </c>
      <c r="C123">
        <f>C83*10000/C62</f>
        <v>-1.1242843001486766</v>
      </c>
      <c r="D123">
        <f>D83*10000/D62</f>
        <v>1.5075789709362353</v>
      </c>
      <c r="E123">
        <f>E83*10000/E62</f>
        <v>-1.3564903630429888</v>
      </c>
      <c r="F123">
        <f>F83*10000/F62</f>
        <v>-8.05991118810185</v>
      </c>
      <c r="G123">
        <f>AVERAGE(C123:E123)</f>
        <v>-0.3243985640851434</v>
      </c>
      <c r="H123">
        <f>STDEV(C123:E123)</f>
        <v>1.5907816256571716</v>
      </c>
      <c r="I123">
        <f>(B123*B4+C123*C4+D123*D4+E123*E4+F123*F4)/SUM(B4:F4)</f>
        <v>-1.653333909445998</v>
      </c>
    </row>
    <row r="124" spans="1:9" ht="12.75">
      <c r="A124" t="s">
        <v>91</v>
      </c>
      <c r="B124">
        <f>B84*10000/B62</f>
        <v>-4.664926956431284</v>
      </c>
      <c r="C124">
        <f>C84*10000/C62</f>
        <v>-3.7542875302142735</v>
      </c>
      <c r="D124">
        <f>D84*10000/D62</f>
        <v>-7.191458453114447</v>
      </c>
      <c r="E124">
        <f>E84*10000/E62</f>
        <v>-1.397015084891464</v>
      </c>
      <c r="F124">
        <f>F84*10000/F62</f>
        <v>-2.9377636616187597</v>
      </c>
      <c r="G124">
        <f>AVERAGE(C124:E124)</f>
        <v>-4.114253689406728</v>
      </c>
      <c r="H124">
        <f>STDEV(C124:E124)</f>
        <v>2.9139449572201355</v>
      </c>
      <c r="I124">
        <f>(B124*B4+C124*C4+D124*D4+E124*E4+F124*F4)/SUM(B4:F4)</f>
        <v>-4.0465312564502876</v>
      </c>
    </row>
    <row r="125" spans="1:9" ht="12.75">
      <c r="A125" t="s">
        <v>92</v>
      </c>
      <c r="B125">
        <f>B85*10000/B62</f>
        <v>-1.6110671600534796</v>
      </c>
      <c r="C125">
        <f>C85*10000/C62</f>
        <v>0.1341795672509861</v>
      </c>
      <c r="D125">
        <f>D85*10000/D62</f>
        <v>0.7732203912330264</v>
      </c>
      <c r="E125">
        <f>E85*10000/E62</f>
        <v>0.3464162069964592</v>
      </c>
      <c r="F125">
        <f>F85*10000/F62</f>
        <v>0.7603689996369789</v>
      </c>
      <c r="G125">
        <f>AVERAGE(C125:E125)</f>
        <v>0.41793872182682396</v>
      </c>
      <c r="H125">
        <f>STDEV(C125:E125)</f>
        <v>0.32546873317517927</v>
      </c>
      <c r="I125">
        <f>(B125*B4+C125*C4+D125*D4+E125*E4+F125*F4)/SUM(B4:F4)</f>
        <v>0.15659020127006582</v>
      </c>
    </row>
    <row r="126" spans="1:9" ht="12.75">
      <c r="A126" t="s">
        <v>93</v>
      </c>
      <c r="B126">
        <f>B86*10000/B62</f>
        <v>0.9758054842032674</v>
      </c>
      <c r="C126">
        <f>C86*10000/C62</f>
        <v>0.26841823387959907</v>
      </c>
      <c r="D126">
        <f>D86*10000/D62</f>
        <v>0.7256705445950211</v>
      </c>
      <c r="E126">
        <f>E86*10000/E62</f>
        <v>0.3060080606513978</v>
      </c>
      <c r="F126">
        <f>F86*10000/F62</f>
        <v>0.9288628832046992</v>
      </c>
      <c r="G126">
        <f>AVERAGE(C126:E126)</f>
        <v>0.433365613042006</v>
      </c>
      <c r="H126">
        <f>STDEV(C126:E126)</f>
        <v>0.25384026183181246</v>
      </c>
      <c r="I126">
        <f>(B126*B4+C126*C4+D126*D4+E126*E4+F126*F4)/SUM(B4:F4)</f>
        <v>0.5781561446555925</v>
      </c>
    </row>
    <row r="127" spans="1:9" ht="12.75">
      <c r="A127" t="s">
        <v>94</v>
      </c>
      <c r="B127">
        <f>B87*10000/B62</f>
        <v>-0.34486817335780706</v>
      </c>
      <c r="C127">
        <f>C87*10000/C62</f>
        <v>-0.0669361094868659</v>
      </c>
      <c r="D127">
        <f>D87*10000/D62</f>
        <v>0.005832966091380408</v>
      </c>
      <c r="E127">
        <f>E87*10000/E62</f>
        <v>-0.21323606312654422</v>
      </c>
      <c r="F127">
        <f>F87*10000/F62</f>
        <v>-0.6247186779834836</v>
      </c>
      <c r="G127">
        <f>AVERAGE(C127:E127)</f>
        <v>-0.0914464021740099</v>
      </c>
      <c r="H127">
        <f>STDEV(C127:E127)</f>
        <v>0.111572289240331</v>
      </c>
      <c r="I127">
        <f>(B127*B4+C127*C4+D127*D4+E127*E4+F127*F4)/SUM(B4:F4)</f>
        <v>-0.19763664587128496</v>
      </c>
    </row>
    <row r="128" spans="1:9" ht="12.75">
      <c r="A128" t="s">
        <v>95</v>
      </c>
      <c r="B128">
        <f>B88*10000/B62</f>
        <v>-0.40235114549395207</v>
      </c>
      <c r="C128">
        <f>C88*10000/C62</f>
        <v>-0.14798951553882414</v>
      </c>
      <c r="D128">
        <f>D88*10000/D62</f>
        <v>-0.29400412763119127</v>
      </c>
      <c r="E128">
        <f>E88*10000/E62</f>
        <v>0.02174396896818497</v>
      </c>
      <c r="F128">
        <f>F88*10000/F62</f>
        <v>-0.16217716072292526</v>
      </c>
      <c r="G128">
        <f>AVERAGE(C128:E128)</f>
        <v>-0.1400832247339435</v>
      </c>
      <c r="H128">
        <f>STDEV(C128:E128)</f>
        <v>0.15802245790472555</v>
      </c>
      <c r="I128">
        <f>(B128*B4+C128*C4+D128*D4+E128*E4+F128*F4)/SUM(B4:F4)</f>
        <v>-0.18231486498250038</v>
      </c>
    </row>
    <row r="129" spans="1:9" ht="12.75">
      <c r="A129" t="s">
        <v>96</v>
      </c>
      <c r="B129">
        <f>B89*10000/B62</f>
        <v>-0.07843197159647337</v>
      </c>
      <c r="C129">
        <f>C89*10000/C62</f>
        <v>-0.003581139310069458</v>
      </c>
      <c r="D129">
        <f>D89*10000/D62</f>
        <v>0.009224169957666051</v>
      </c>
      <c r="E129">
        <f>E89*10000/E62</f>
        <v>0.02816106809158758</v>
      </c>
      <c r="F129">
        <f>F89*10000/F62</f>
        <v>-0.03908770496339579</v>
      </c>
      <c r="G129">
        <f>AVERAGE(C129:E129)</f>
        <v>0.01126803291306139</v>
      </c>
      <c r="H129">
        <f>STDEV(C129:E129)</f>
        <v>0.015969501072913353</v>
      </c>
      <c r="I129">
        <f>(B129*B4+C129*C4+D129*D4+E129*E4+F129*F4)/SUM(B4:F4)</f>
        <v>-0.00864407105468136</v>
      </c>
    </row>
    <row r="130" spans="1:9" ht="12.75">
      <c r="A130" t="s">
        <v>97</v>
      </c>
      <c r="B130">
        <f>B90*10000/B62</f>
        <v>0.07224583847128965</v>
      </c>
      <c r="C130">
        <f>C90*10000/C62</f>
        <v>0.04124605450384871</v>
      </c>
      <c r="D130">
        <f>D90*10000/D62</f>
        <v>0.11586782252851828</v>
      </c>
      <c r="E130">
        <f>E90*10000/E62</f>
        <v>0.08461027280904508</v>
      </c>
      <c r="F130">
        <f>F90*10000/F62</f>
        <v>0.21228779686657231</v>
      </c>
      <c r="G130">
        <f>AVERAGE(C130:E130)</f>
        <v>0.08057471661380401</v>
      </c>
      <c r="H130">
        <f>STDEV(C130:E130)</f>
        <v>0.03747420914623297</v>
      </c>
      <c r="I130">
        <f>(B130*B4+C130*C4+D130*D4+E130*E4+F130*F4)/SUM(B4:F4)</f>
        <v>0.09613674985777107</v>
      </c>
    </row>
    <row r="131" spans="1:9" ht="12.75">
      <c r="A131" t="s">
        <v>98</v>
      </c>
      <c r="B131">
        <f>B91*10000/B62</f>
        <v>-0.021031087513511966</v>
      </c>
      <c r="C131">
        <f>C91*10000/C62</f>
        <v>-0.0026851623234106134</v>
      </c>
      <c r="D131">
        <f>D91*10000/D62</f>
        <v>-0.04727588520166296</v>
      </c>
      <c r="E131">
        <f>E91*10000/E62</f>
        <v>0.009271170171628665</v>
      </c>
      <c r="F131">
        <f>F91*10000/F62</f>
        <v>-0.09731637168538887</v>
      </c>
      <c r="G131">
        <f>AVERAGE(C131:E131)</f>
        <v>-0.013563292451148304</v>
      </c>
      <c r="H131">
        <f>STDEV(C131:E131)</f>
        <v>0.02980172233537054</v>
      </c>
      <c r="I131">
        <f>(B131*B4+C131*C4+D131*D4+E131*E4+F131*F4)/SUM(B4:F4)</f>
        <v>-0.025374723463654908</v>
      </c>
    </row>
    <row r="132" spans="1:9" ht="12.75">
      <c r="A132" t="s">
        <v>99</v>
      </c>
      <c r="B132">
        <f>B92*10000/B62</f>
        <v>-0.0001479022504194025</v>
      </c>
      <c r="C132">
        <f>C92*10000/C62</f>
        <v>-0.01806640143822237</v>
      </c>
      <c r="D132">
        <f>D92*10000/D62</f>
        <v>0.025929394819661895</v>
      </c>
      <c r="E132">
        <f>E92*10000/E62</f>
        <v>-0.0016850040711091415</v>
      </c>
      <c r="F132">
        <f>F92*10000/F62</f>
        <v>0.010983813909337236</v>
      </c>
      <c r="G132">
        <f>AVERAGE(C132:E132)</f>
        <v>0.0020593297701101275</v>
      </c>
      <c r="H132">
        <f>STDEV(C132:E132)</f>
        <v>0.022235614428820955</v>
      </c>
      <c r="I132">
        <f>(B132*B4+C132*C4+D132*D4+E132*E4+F132*F4)/SUM(B4:F4)</f>
        <v>0.0028662770467985897</v>
      </c>
    </row>
    <row r="133" spans="1:9" ht="12.75">
      <c r="A133" t="s">
        <v>100</v>
      </c>
      <c r="B133">
        <f>B93*10000/B62</f>
        <v>0.07233667022291534</v>
      </c>
      <c r="C133">
        <f>C93*10000/C62</f>
        <v>0.07161485740230931</v>
      </c>
      <c r="D133">
        <f>D93*10000/D62</f>
        <v>0.06084286572128748</v>
      </c>
      <c r="E133">
        <f>E93*10000/E62</f>
        <v>0.07018458925818678</v>
      </c>
      <c r="F133">
        <f>F93*10000/F62</f>
        <v>0.02808910819962203</v>
      </c>
      <c r="G133">
        <f>AVERAGE(C133:E133)</f>
        <v>0.06754743746059454</v>
      </c>
      <c r="H133">
        <f>STDEV(C133:E133)</f>
        <v>0.005850203278233926</v>
      </c>
      <c r="I133">
        <f>(B133*B4+C133*C4+D133*D4+E133*E4+F133*F4)/SUM(B4:F4)</f>
        <v>0.06323076887204582</v>
      </c>
    </row>
    <row r="134" spans="1:9" ht="12.75">
      <c r="A134" t="s">
        <v>101</v>
      </c>
      <c r="B134">
        <f>B94*10000/B62</f>
        <v>0.001728455427716132</v>
      </c>
      <c r="C134">
        <f>C94*10000/C62</f>
        <v>0.008464745062958946</v>
      </c>
      <c r="D134">
        <f>D94*10000/D62</f>
        <v>0.013687889155993864</v>
      </c>
      <c r="E134">
        <f>E94*10000/E62</f>
        <v>0.011394371188681819</v>
      </c>
      <c r="F134">
        <f>F94*10000/F62</f>
        <v>-0.02518325498904363</v>
      </c>
      <c r="G134">
        <f>AVERAGE(C134:E134)</f>
        <v>0.011182335135878211</v>
      </c>
      <c r="H134">
        <f>STDEV(C134:E134)</f>
        <v>0.0026180198662190835</v>
      </c>
      <c r="I134">
        <f>(B134*B4+C134*C4+D134*D4+E134*E4+F134*F4)/SUM(B4:F4)</f>
        <v>0.005118781473242877</v>
      </c>
    </row>
    <row r="135" spans="1:9" ht="12.75">
      <c r="A135" t="s">
        <v>102</v>
      </c>
      <c r="B135">
        <f>B95*10000/B62</f>
        <v>0.0003133424630241308</v>
      </c>
      <c r="C135">
        <f>C95*10000/C62</f>
        <v>-0.003144087808523522</v>
      </c>
      <c r="D135">
        <f>D95*10000/D62</f>
        <v>-0.0005101357168822401</v>
      </c>
      <c r="E135">
        <f>E95*10000/E62</f>
        <v>0.0018253969280297504</v>
      </c>
      <c r="F135">
        <f>F95*10000/F62</f>
        <v>-0.004656463768707221</v>
      </c>
      <c r="G135">
        <f>AVERAGE(C135:E135)</f>
        <v>-0.0006096088657920039</v>
      </c>
      <c r="H135">
        <f>STDEV(C135:E135)</f>
        <v>0.002486235269885878</v>
      </c>
      <c r="I135">
        <f>(B135*B4+C135*C4+D135*D4+E135*E4+F135*F4)/SUM(B4:F4)</f>
        <v>-0.0009871503844996602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2006-01-19T13:43:52Z</cp:lastPrinted>
  <dcterms:created xsi:type="dcterms:W3CDTF">2006-01-19T13:43:43Z</dcterms:created>
  <dcterms:modified xsi:type="dcterms:W3CDTF">2006-01-19T15:49:23Z</dcterms:modified>
  <cp:category/>
  <cp:version/>
  <cp:contentType/>
  <cp:contentStatus/>
</cp:coreProperties>
</file>